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DieseArbeitsmappe" defaultThemeVersion="124226"/>
  <mc:AlternateContent xmlns:mc="http://schemas.openxmlformats.org/markup-compatibility/2006">
    <mc:Choice Requires="x15">
      <x15ac:absPath xmlns:x15ac="http://schemas.microsoft.com/office/spreadsheetml/2010/11/ac" url="https://wtwonlineuk-my.sharepoint.com/personal/pradeep_nair_willistowerswatson_com/Documents/Documents/Airbus Suppliers/2025 form updates/2025 updated form/"/>
    </mc:Choice>
  </mc:AlternateContent>
  <xr:revisionPtr revIDLastSave="2" documentId="8_{D93D915F-B831-4298-B406-8B42F5C12152}" xr6:coauthVersionLast="47" xr6:coauthVersionMax="47" xr10:uidLastSave="{60ED868C-7392-405B-BD5C-C8F42DBE3629}"/>
  <bookViews>
    <workbookView xWindow="-110" yWindow="-110" windowWidth="19420" windowHeight="10420" firstSheet="1" activeTab="1" xr2:uid="{00000000-000D-0000-FFFF-FFFF00000000}"/>
  </bookViews>
  <sheets>
    <sheet name="ToDos" sheetId="9" state="veryHidden" r:id="rId1"/>
    <sheet name="Fragebogen # Questionnaire" sheetId="1" r:id="rId2"/>
    <sheet name="Output" sheetId="5" state="veryHidden" r:id="rId3"/>
    <sheet name="lu" sheetId="3" state="veryHidden" r:id="rId4"/>
    <sheet name="colours" sheetId="2" state="veryHidden" r:id="rId5"/>
  </sheets>
  <definedNames>
    <definedName name="_xlnm._FilterDatabase" localSheetId="3" hidden="1">lu!$I$19:$I$28</definedName>
    <definedName name="areaSV.Countries">lu!$M$13:$Q$33</definedName>
    <definedName name="areaSV.Greetings">lu!$I$13:$J$16</definedName>
    <definedName name="label.AddtlCompanies.TreadActHint">lu!$B$65</definedName>
    <definedName name="label.AddtlCompanies.TreadActURL">lu!$B$66</definedName>
    <definedName name="label.BusinessActivitiesHint">lu!$B$59</definedName>
    <definedName name="label.BusinessActivitiesHintLine1">lu!$B$60</definedName>
    <definedName name="label.BusinessActivitiesHintLine2">lu!$B$61</definedName>
    <definedName name="label.BusinessActivitiesHintLine3">lu!$B$62</definedName>
    <definedName name="label.City">lu!$B$34</definedName>
    <definedName name="label.CompanyName">lu!$B$31</definedName>
    <definedName name="label.Contact.Firstname">lu!$B$44</definedName>
    <definedName name="label.Contact.Lastname">lu!$B$43</definedName>
    <definedName name="label.ContactCompany">lu!$B$46</definedName>
    <definedName name="label.ContactMail">lu!$B$48</definedName>
    <definedName name="label.ContactPhone">lu!$B$47</definedName>
    <definedName name="label.ContactType">lu!$B$39</definedName>
    <definedName name="label.correspondence_note">lu!$B$36</definedName>
    <definedName name="label.Country">lu!$B$35</definedName>
    <definedName name="label.Headline">lu!$B$16</definedName>
    <definedName name="label.HintRegNoFurtherInterest">lu!$B$15</definedName>
    <definedName name="label.HintThankYou">lu!$B$18</definedName>
    <definedName name="label.OutsideEUsee10">lu!$B$69</definedName>
    <definedName name="label.Salutation">lu!$B$45</definedName>
    <definedName name="label.section1.TypeOfQuote">lu!$B$21</definedName>
    <definedName name="label.section10.Claims">lu!$B$159</definedName>
    <definedName name="label.section10.ClaimsAmount">lu!$B$164</definedName>
    <definedName name="label.section10.ClaimsDate">lu!$B$163</definedName>
    <definedName name="label.section10.ClaimsExplanation">lu!$B$162</definedName>
    <definedName name="label.section10.ClaimsReserves">lu!$B$165</definedName>
    <definedName name="label.section10.NO_ClaimsConfirmation">lu!$B$161</definedName>
    <definedName name="label.section2.InsuredCompany">lu!$B$30</definedName>
    <definedName name="label.section2_1.InsuredCompanyContact">lu!$B$38</definedName>
    <definedName name="label.section2_2.BillingAddress">lu!$B$50</definedName>
    <definedName name="label.section3.BusinessActivities">lu!$B$58</definedName>
    <definedName name="label.section4.AddtionalCompanies">lu!$B$64</definedName>
    <definedName name="label.section4_1.Subsidiaries">lu!$B$70</definedName>
    <definedName name="label.section4_2.Subcontractors">lu!$B$75</definedName>
    <definedName name="label.section5.SanctionEmbargo">lu!$B$84</definedName>
    <definedName name="label.section5.SanctionEmbargo.exports">lu!$B$89</definedName>
    <definedName name="label.section5.SanctionEmbargo.exports_countries">lu!$B$91</definedName>
    <definedName name="label.section5.SanctionEmbargo.exports_HINTcountries">lu!$B$90</definedName>
    <definedName name="label.section5.SanctionEmbargo.insured_contractor">lu!$B$86</definedName>
    <definedName name="label.section5.SanctionEmbargo.insured_site">lu!$B$87</definedName>
    <definedName name="label.section5.SanctionEmbargo.insured_subsidiary">lu!$B$88</definedName>
    <definedName name="label.section6.CoverageStart">lu!$B$93</definedName>
    <definedName name="label.section6.CoverageStart.hint">lu!$B$96</definedName>
    <definedName name="label.section6.CoverageStart.Value">lu!$B$95</definedName>
    <definedName name="label.section7.LimitOfIndemity">lu!$B$98</definedName>
    <definedName name="label.section7.LimitOfIndemity.Hint1">lu!$B$100</definedName>
    <definedName name="label.section7.LimitOfIndemity.Hint2">lu!$B$101</definedName>
    <definedName name="label.section8.NetSalesCover">lu!$B$103</definedName>
    <definedName name="label.section8.NetSalesCover.Hint1">lu!$B$107</definedName>
    <definedName name="label.section8.NetSalesCover.Hint2">lu!$B$108</definedName>
    <definedName name="label.section8.Table.HeadlineAirbus">lu!$B$104</definedName>
    <definedName name="label.section8.Table.HeadlineNonAirbus">lu!$B$105</definedName>
    <definedName name="label.section8.TABLES.Col02.Headline">lu!$B$110</definedName>
    <definedName name="label.section8.TABLES.Col03.Headline">lu!$B$111</definedName>
    <definedName name="label.section8.TABLES.Col04.Headline">lu!$B$112</definedName>
    <definedName name="label.section8.TABLES.Col05.Headline">lu!$B$113</definedName>
    <definedName name="label.section8.TABLES.Col06.Headline">lu!$B$114</definedName>
    <definedName name="label.section8.TABLES.Col07.Headline">lu!$B$115</definedName>
    <definedName name="label.section8.TABLES.Col08.Headline">lu!$B$116</definedName>
    <definedName name="label.section8.TABLES.Col09.Headline">lu!$B$117</definedName>
    <definedName name="label.section8.TABLES.Col10.Headline">lu!$B$118</definedName>
    <definedName name="label.section8.TABLES.Col11.Headline">lu!$B$119</definedName>
    <definedName name="label.section8.TABLES.Line1.Head">lu!$B$121</definedName>
    <definedName name="label.section8.TABLES.Line2.Head">lu!$B$122</definedName>
    <definedName name="label.section8.TABLES.Line3.Head">lu!$B$123</definedName>
    <definedName name="label.section8.TABLES.Line4.Head">lu!$B$124</definedName>
    <definedName name="label.section8.TABLES.Line5.Head">lu!$B$125</definedName>
    <definedName name="label.section8.TABLES.Line6.Head">lu!$B$126</definedName>
    <definedName name="label.section8.TABLES.Line7.Head">lu!$B$127</definedName>
    <definedName name="label.section8.TABLES.Line8.Head">lu!$B$128</definedName>
    <definedName name="label.section8_1.ManufacturingDistribution">lu!$B$130</definedName>
    <definedName name="label.section8_1.ManufacturingDistribution.AIRBUS">lu!$B$133</definedName>
    <definedName name="label.section8_1.ManufacturingDistribution.AIRBUSextd">lu!$B$134</definedName>
    <definedName name="label.section8_1.ManufacturingDistribution.Col1.Headline">lu!$B$132</definedName>
    <definedName name="label.section8_1.ManufacturingDistribution.Supplier">lu!$B$135</definedName>
    <definedName name="label.section8_2.EngineerconstructionServices">lu!$B$137</definedName>
    <definedName name="label.section8_2.EngineerconstructionServices.AIRBUS">lu!$B$140</definedName>
    <definedName name="label.section8_2.EngineerconstructionServices.Col1.Headline">lu!$B$139</definedName>
    <definedName name="label.section8_2.EngineerconstructionServices.Supplier">lu!$B$141</definedName>
    <definedName name="label.section8_3.LabourLeasing">lu!$B$143</definedName>
    <definedName name="label.section8_3.LabourLeasing.AIRBUS">lu!$B$146</definedName>
    <definedName name="label.section8_3.LabourLeasing.Col1.Headline">lu!$B$145</definedName>
    <definedName name="label.section8_3.LabourLeasing.Supplier">lu!$B$147</definedName>
    <definedName name="label.section9.LocalInsurances">lu!$B$149</definedName>
    <definedName name="label.section9.LocalInsurances.ExistingConfirmations">lu!$B$152</definedName>
    <definedName name="label.section9.LocalInsurances.ExistingGE5M">lu!$B$151</definedName>
    <definedName name="label.section9.LocalInsurances.RequestMoreInfo">lu!$B$153</definedName>
    <definedName name="label.section9_1.LocalInsurances_Companies">lu!$B$155</definedName>
    <definedName name="label.section9_1.LocalInsurances_Companies_ExtTurnOver">lu!$B$157</definedName>
    <definedName name="label.Street_No">lu!$B$32</definedName>
    <definedName name="label.Subsidiaries.AdressInclCountry">lu!$B$72</definedName>
    <definedName name="label.Subsidiaries.BusinessActivities">lu!$B$73</definedName>
    <definedName name="label.Subsidiaries.Companyname">lu!$B$71</definedName>
    <definedName name="label.Subtitle">lu!$B$17</definedName>
    <definedName name="label.TypeOfProduction">lu!$B$77</definedName>
    <definedName name="label.TypeOfProduction.Hint">lu!#REF!</definedName>
    <definedName name="label.TypeOfQuote">lu!$B$22</definedName>
    <definedName name="label.UmsatzGT50">lu!$B$80</definedName>
    <definedName name="label.ZIP">lu!$B$33</definedName>
    <definedName name="lu.DDL.ContactType">lu!$B$40:$B$42</definedName>
    <definedName name="lu.DDL.Countries">lu!$M$13:$M$33</definedName>
    <definedName name="lu.DDL.Greetings">lu!$I$13:$I$16</definedName>
    <definedName name="lu.DDL.Language">lu!$B$8:$B$10</definedName>
    <definedName name="lu.DDL.LimitOfIndemnity">lu!$I$20:$I$28</definedName>
    <definedName name="lu.DDL.TypeOfProduction">lu!$B$78:$B$79</definedName>
    <definedName name="lu.DDL.TypeOfQuote">lu!$B$25:$B$28</definedName>
    <definedName name="lu.DLL.YesNo">lu!$B$12:$B$13</definedName>
    <definedName name="_xlnm.Print_Area" localSheetId="1">'Fragebogen # Questionnaire'!$B$2:$N$278</definedName>
    <definedName name="_xlnm.Print_Titles" localSheetId="1">'Fragebogen # Questionnaire'!$3:$5</definedName>
    <definedName name="val.Sect1.SelectedTypeOfQuote">'Fragebogen # Questionnaire'!$K$13</definedName>
    <definedName name="val.Sect10.confirmedClaims.YESNO">'Fragebogen # Questionnaire'!$M$260</definedName>
    <definedName name="val.Sect2.insured.company.City">'Fragebogen # Questionnaire'!$H$21</definedName>
    <definedName name="val.Sect2.insured.company.country">'Fragebogen # Questionnaire'!$E$23</definedName>
    <definedName name="val.Sect2.insured.company.countryOUTPUT">'Fragebogen # Questionnaire'!$E$24</definedName>
    <definedName name="val.Sect2.insured.company.name">'Fragebogen # Questionnaire'!$E$17</definedName>
    <definedName name="val.Sect2.insured.company.street">'Fragebogen # Questionnaire'!$E$19</definedName>
    <definedName name="val.Sect2.insured.company.ZIP">'Fragebogen # Questionnaire'!$E$21</definedName>
    <definedName name="val.Sect2_1.insured.company.ALTname">'Fragebogen # Questionnaire'!$E$29</definedName>
    <definedName name="val.Sect2_1.insured.company.contactgreeting">'Fragebogen # Questionnaire'!$M$27</definedName>
    <definedName name="val.Sect2_1.insured.company.contactmail">'Fragebogen # Questionnaire'!$H$31</definedName>
    <definedName name="val.Sect2_1.insured.company.contactname">'Fragebogen # Questionnaire'!$E$27</definedName>
    <definedName name="val.Sect2_1.insured.company.contactprename">'Fragebogen # Questionnaire'!$H$27</definedName>
    <definedName name="val.Sect2_1.insured.company.contacttelephone">'Fragebogen # Questionnaire'!$E$31</definedName>
    <definedName name="val.Sect2_1.insured.company.contacttype">'Fragebogen # Questionnaire'!$M$29</definedName>
    <definedName name="val.Sect2_2.billed.company.City">'Fragebogen # Questionnaire'!$H$39</definedName>
    <definedName name="val.Sect2_2.billed.company.contactmail">'Fragebogen # Questionnaire'!$H$41</definedName>
    <definedName name="val.Sect2_2.billed.company.country">'Fragebogen # Questionnaire'!$E$41</definedName>
    <definedName name="val.Sect2_2.billed.company.countryOUTPUT">'Fragebogen # Questionnaire'!$E$42</definedName>
    <definedName name="val.Sect2_2.billed.company.name">'Fragebogen # Questionnaire'!$E$35</definedName>
    <definedName name="val.Sect2_2.billed.company.street">'Fragebogen # Questionnaire'!$E$37</definedName>
    <definedName name="val.Sect2_2.billed.company.ZIP">'Fragebogen # Questionnaire'!$E$39</definedName>
    <definedName name="val.Sect3.insured.company.businessactivity.1">'Fragebogen # Questionnaire'!$C$45</definedName>
    <definedName name="val.Sect3.insured.company.businessactivity.2">'Fragebogen # Questionnaire'!$C$46</definedName>
    <definedName name="val.Sect3.insured.company.businessactivity.3">'Fragebogen # Questionnaire'!$C$47</definedName>
    <definedName name="val.Sect3.insured.company.businessactivity.4">'Fragebogen # Questionnaire'!$C$48</definedName>
    <definedName name="val.Sect3.insured.company.businessactivity.5">'Fragebogen # Questionnaire'!$C$49</definedName>
    <definedName name="val.Sect3.insured.company.businessactivity.6">'Fragebogen # Questionnaire'!$C$50</definedName>
    <definedName name="val.Sect4_1.subsidiaries.YESNO">'Fragebogen # Questionnaire'!$M$60</definedName>
    <definedName name="val.Sect4_1.subsidiary1.address">'Fragebogen # Questionnaire'!$E$65</definedName>
    <definedName name="val.Sect4_1.subsidiary1.businessactivity">'Fragebogen # Questionnaire'!$K$65</definedName>
    <definedName name="val.Sect4_1.subsidiary1.companyname">'Fragebogen # Questionnaire'!$C$65</definedName>
    <definedName name="val.Sect4_1.subsidiary10.address">'Fragebogen # Questionnaire'!$E$83</definedName>
    <definedName name="val.Sect4_1.subsidiary10.businessactivity">'Fragebogen # Questionnaire'!$K$83</definedName>
    <definedName name="val.Sect4_1.subsidiary10.companyname">'Fragebogen # Questionnaire'!$C$83</definedName>
    <definedName name="val.Sect4_1.subsidiary2.address">'Fragebogen # Questionnaire'!$E$67</definedName>
    <definedName name="val.Sect4_1.subsidiary2.businessactivity">'Fragebogen # Questionnaire'!$K$67</definedName>
    <definedName name="val.Sect4_1.subsidiary2.companyname">'Fragebogen # Questionnaire'!$C$67</definedName>
    <definedName name="val.Sect4_1.subsidiary3.address">'Fragebogen # Questionnaire'!$E$69</definedName>
    <definedName name="val.Sect4_1.subsidiary3.businessactivity">'Fragebogen # Questionnaire'!$K$69</definedName>
    <definedName name="val.Sect4_1.subsidiary3.companyname">'Fragebogen # Questionnaire'!$C$69</definedName>
    <definedName name="val.Sect4_1.subsidiary4.address">'Fragebogen # Questionnaire'!$E$71</definedName>
    <definedName name="val.Sect4_1.subsidiary4.businessactivity">'Fragebogen # Questionnaire'!$K$71</definedName>
    <definedName name="val.Sect4_1.subsidiary4.companyname">'Fragebogen # Questionnaire'!$C$71</definedName>
    <definedName name="val.Sect4_1.subsidiary5.address">'Fragebogen # Questionnaire'!$E$73</definedName>
    <definedName name="val.Sect4_1.subsidiary5.businessactivity">'Fragebogen # Questionnaire'!$K$73</definedName>
    <definedName name="val.Sect4_1.subsidiary5.companyname">'Fragebogen # Questionnaire'!$C$73</definedName>
    <definedName name="val.Sect4_1.subsidiary6.address">'Fragebogen # Questionnaire'!$E$75</definedName>
    <definedName name="val.Sect4_1.subsidiary6.businessactivity">'Fragebogen # Questionnaire'!$K$75</definedName>
    <definedName name="val.Sect4_1.subsidiary6.companyname">'Fragebogen # Questionnaire'!$C$75</definedName>
    <definedName name="val.Sect4_1.subsidiary7.address">'Fragebogen # Questionnaire'!$E$77</definedName>
    <definedName name="val.Sect4_1.subsidiary7.businessactivity">'Fragebogen # Questionnaire'!$K$77</definedName>
    <definedName name="val.Sect4_1.subsidiary7.companyname">'Fragebogen # Questionnaire'!$C$77</definedName>
    <definedName name="val.Sect4_1.subsidiary8.address">'Fragebogen # Questionnaire'!$E$79</definedName>
    <definedName name="val.Sect4_1.subsidiary8.businessactivity">'Fragebogen # Questionnaire'!$K$79</definedName>
    <definedName name="val.Sect4_1.subsidiary8.companyname">'Fragebogen # Questionnaire'!$C$79</definedName>
    <definedName name="val.Sect4_1.subsidiary9.address">'Fragebogen # Questionnaire'!$E$81</definedName>
    <definedName name="val.Sect4_1.subsidiary9.businessactivity">'Fragebogen # Questionnaire'!$K$81</definedName>
    <definedName name="val.Sect4_1.subsidiary9.companyname">'Fragebogen # Questionnaire'!$C$81</definedName>
    <definedName name="val.Sect4_2.external.YESNO">'Fragebogen # Questionnaire'!$M$85</definedName>
    <definedName name="val.Sect4_2.external1.address">'Fragebogen # Questionnaire'!$E$89</definedName>
    <definedName name="val.Sect4_2.external1.companyname">'Fragebogen # Questionnaire'!$C$89</definedName>
    <definedName name="val.Sect4_2.external1.ContractOwn">'Fragebogen # Questionnaire'!$K$89</definedName>
    <definedName name="val.Sect4_2.external1.Revenue50plus">'Fragebogen # Questionnaire'!$M$89</definedName>
    <definedName name="val.Sect4_2.external2.address">'Fragebogen # Questionnaire'!$E$91</definedName>
    <definedName name="val.Sect4_2.external2.companyname">'Fragebogen # Questionnaire'!$C$91</definedName>
    <definedName name="val.Sect4_2.external2.ContractOwn">'Fragebogen # Questionnaire'!$K$91</definedName>
    <definedName name="val.Sect4_2.external2.Revenue50plus">'Fragebogen # Questionnaire'!$M$91</definedName>
    <definedName name="val.Sect4_2.external3.address">'Fragebogen # Questionnaire'!$E$93</definedName>
    <definedName name="val.Sect4_2.external3.companyname">'Fragebogen # Questionnaire'!$C$93</definedName>
    <definedName name="val.Sect4_2.external3.ContractOwn">'Fragebogen # Questionnaire'!$K$93</definedName>
    <definedName name="val.Sect4_2.external3.Revenue50plus">'Fragebogen # Questionnaire'!$M$93</definedName>
    <definedName name="val.Sect4_2.external4.address">'Fragebogen # Questionnaire'!$E$95</definedName>
    <definedName name="val.Sect4_2.external4.companyname">'Fragebogen # Questionnaire'!$C$95</definedName>
    <definedName name="val.Sect4_2.external4.ContractOwn">'Fragebogen # Questionnaire'!$K$95</definedName>
    <definedName name="val.Sect4_2.external4.Revenue50plus">'Fragebogen # Questionnaire'!$M$95</definedName>
    <definedName name="val.Sect4_2.external5.address">'Fragebogen # Questionnaire'!$E$97</definedName>
    <definedName name="val.Sect4_2.external5.companyname">'Fragebogen # Questionnaire'!$C$97</definedName>
    <definedName name="val.Sect4_2.external5.ContractOwn">'Fragebogen # Questionnaire'!$K$97</definedName>
    <definedName name="val.Sect4_2.external5.Revenue50plus">'Fragebogen # Questionnaire'!$M$97</definedName>
    <definedName name="val.Sect4_2.external6.address">'Fragebogen # Questionnaire'!$E$99</definedName>
    <definedName name="val.Sect4_2.external6.companyname">'Fragebogen # Questionnaire'!$C$99</definedName>
    <definedName name="val.Sect4_2.external6.ContractOwn">'Fragebogen # Questionnaire'!$K$99</definedName>
    <definedName name="val.Sect4_2.external6.Revenue50plus">'Fragebogen # Questionnaire'!$M$99</definedName>
    <definedName name="val.Sect5.CtyListOfExportsToSanctionedCty">'Fragebogen # Questionnaire'!$F$123</definedName>
    <definedName name="val.Sect5.ExportsToSanctionedCty.YESNO">'Fragebogen # Questionnaire'!$M$120</definedName>
    <definedName name="val.Sect5.RelatedToSanctionedCty.YESNO">'Fragebogen # Questionnaire'!$M$117</definedName>
    <definedName name="val.Sect5.RiskInSanctionedCty.YESNO">'Fragebogen # Questionnaire'!$M$113</definedName>
    <definedName name="val.Sect5.SeatInSanctionedCty.YESNO">'Fragebogen # Questionnaire'!$M$110</definedName>
    <definedName name="val.Sect6.StartOfInsurance">'Fragebogen # Questionnaire'!$F$128</definedName>
    <definedName name="val.Sect7.LimitOfIndemnity">'Fragebogen # Questionnaire'!$K$132</definedName>
    <definedName name="val.Sect8_1.Aeronautics_civil.Prod.AIRBUS.ROW">'Fragebogen # Questionnaire'!$E$154</definedName>
    <definedName name="val.Sect8_1.Aeronautics_civil.Prod.AIRBUS.USCA">'Fragebogen # Questionnaire'!$F$154</definedName>
    <definedName name="val.Sect8_1.Aeronautics_civil.Prod.nonAIRBUS.ROW">'Fragebogen # Questionnaire'!$H$154</definedName>
    <definedName name="val.Sect8_1.Aeronautics_civil.Prod.nonAIRBUS.USCA">'Fragebogen # Questionnaire'!$I$154</definedName>
    <definedName name="val.Sect8_1.Aeronautics_military.Prod.AIRBUS.ROW">'Fragebogen # Questionnaire'!$E$155</definedName>
    <definedName name="val.Sect8_1.Aeronautics_military.Prod.AIRBUS.USCA">'Fragebogen # Questionnaire'!$F$155</definedName>
    <definedName name="val.Sect8_1.Aeronautics_military.Prod.nonAIRBUS.ROW">'Fragebogen # Questionnaire'!$H$155</definedName>
    <definedName name="val.Sect8_1.Aeronautics_military.Prod.nonAIRBUS.USCA">'Fragebogen # Questionnaire'!$I$155</definedName>
    <definedName name="val.Sect8_1.Aircraft_civil.Prod.AIRBUS.ROW">'Fragebogen # Questionnaire'!$E$150</definedName>
    <definedName name="val.Sect8_1.Aircraft_civil.Prod.AIRBUS.USCA">'Fragebogen # Questionnaire'!$F$150</definedName>
    <definedName name="val.Sect8_1.Aircraft_civil.Prod.nonAIRBUS.ROW">'Fragebogen # Questionnaire'!$H$150</definedName>
    <definedName name="val.Sect8_1.Aircraft_civil.Prod.nonAIRBUS.USCA">'Fragebogen # Questionnaire'!$I$150</definedName>
    <definedName name="val.Sect8_1.Aircraft_military.Prod.AIRBUS.ROW">'Fragebogen # Questionnaire'!$E$151</definedName>
    <definedName name="val.Sect8_1.Aircraft_military.Prod.AIRBUS.USCA">'Fragebogen # Questionnaire'!$F$151</definedName>
    <definedName name="val.Sect8_1.Aircraft_military.Prod.nonAIRBUS.ROW">'Fragebogen # Questionnaire'!$H$151</definedName>
    <definedName name="val.Sect8_1.Aircraft_military.Prod.nonAIRBUS.USCA">'Fragebogen # Questionnaire'!$I$151</definedName>
    <definedName name="val.Sect8_1.Helicopter_civil.Prod.AIRBUS.ROW">'Fragebogen # Questionnaire'!$E$152</definedName>
    <definedName name="val.Sect8_1.Helicopter_civil.Prod.AIRBUS.USCA">'Fragebogen # Questionnaire'!$F$152</definedName>
    <definedName name="val.Sect8_1.Helicopter_civil.Prod.nonAIRBUS.ROW">'Fragebogen # Questionnaire'!$H$152</definedName>
    <definedName name="val.Sect8_1.Helicopter_civil.Prod.nonAIRBUS.USCA">'Fragebogen # Questionnaire'!$I$152</definedName>
    <definedName name="val.Sect8_1.Helicopter_military.Prod.AIRBUS.ROW">'Fragebogen # Questionnaire'!$E$153</definedName>
    <definedName name="val.Sect8_1.Helicopter_military.Prod.AIRBUS.USCA">'Fragebogen # Questionnaire'!$F$153</definedName>
    <definedName name="val.Sect8_1.Helicopter_military.Prod.nonAIRBUS.ROW">'Fragebogen # Questionnaire'!$H$153</definedName>
    <definedName name="val.Sect8_1.Helicopter_military.Prod.nonAIRBUS.USCA">'Fragebogen # Questionnaire'!$I$153</definedName>
    <definedName name="val.Sect8_1.Space.Prod.AIRBUS.ROW">'Fragebogen # Questionnaire'!$E$156</definedName>
    <definedName name="val.Sect8_1.Space.Prod.AIRBUS.USCA">'Fragebogen # Questionnaire'!$F$156</definedName>
    <definedName name="val.Sect8_1.Space.Prod.nonAIRBUS.ROW">'Fragebogen # Questionnaire'!$H$156</definedName>
    <definedName name="val.Sect8_1.Space.Prod.nonAIRBUS.USCA">'Fragebogen # Questionnaire'!$I$156</definedName>
    <definedName name="val.Sect8_2.Aeronautics_civil.Svcs.AIRBUS.ROW">'Fragebogen # Questionnaire'!$E$186</definedName>
    <definedName name="val.Sect8_2.Aeronautics_civil.Svcs.AIRBUS.USCA">'Fragebogen # Questionnaire'!$F$186</definedName>
    <definedName name="val.Sect8_2.Aeronautics_civil.Svcs.nonAIRBUS.ROW">'Fragebogen # Questionnaire'!$H$186</definedName>
    <definedName name="val.Sect8_2.Aeronautics_civil.Svcs.nonAIRBUS.USCA">'Fragebogen # Questionnaire'!$I$186</definedName>
    <definedName name="val.Sect8_2.Aeronautics_military.Svcs.AIRBUS.ROW">'Fragebogen # Questionnaire'!$E$187</definedName>
    <definedName name="val.Sect8_2.Aeronautics_military.Svcs.AIRBUS.USCA">'Fragebogen # Questionnaire'!$F$187</definedName>
    <definedName name="val.Sect8_2.Aeronautics_military.Svcs.nonAIRBUS.ROW">'Fragebogen # Questionnaire'!$H$187</definedName>
    <definedName name="val.Sect8_2.Aeronautics_military.Svcs.nonAIRBUS.USCA">'Fragebogen # Questionnaire'!$I$187</definedName>
    <definedName name="val.Sect8_2.Aircraft_civil.Svcs.AIRBUS.ROW">'Fragebogen # Questionnaire'!$E$182</definedName>
    <definedName name="val.Sect8_2.Aircraft_civil.Svcs.AIRBUS.USCA">'Fragebogen # Questionnaire'!$F$182</definedName>
    <definedName name="val.Sect8_2.Aircraft_civil.Svcs.nonAIRBUS.ROW">'Fragebogen # Questionnaire'!$H$182</definedName>
    <definedName name="val.Sect8_2.Aircraft_civil.Svcs.nonAIRBUS.USCA">'Fragebogen # Questionnaire'!$I$182</definedName>
    <definedName name="val.Sect8_2.Aircraft_military.Svcs.AIRBUS.ROW">'Fragebogen # Questionnaire'!$E$183</definedName>
    <definedName name="val.Sect8_2.Aircraft_military.Svcs.AIRBUS.USCA">'Fragebogen # Questionnaire'!$F$183</definedName>
    <definedName name="val.Sect8_2.Aircraft_military.Svcs.nonAIRBUS.ROW">'Fragebogen # Questionnaire'!$H$183</definedName>
    <definedName name="val.Sect8_2.Aircraft_military.Svcs.nonAIRBUS.USCA">'Fragebogen # Questionnaire'!$I$183</definedName>
    <definedName name="val.Sect8_2.Helicopter_civil.Svcs.AIRBUS.ROW">'Fragebogen # Questionnaire'!$E$184</definedName>
    <definedName name="val.Sect8_2.Helicopter_civil.Svcs.AIRBUS.USCA">'Fragebogen # Questionnaire'!$F$184</definedName>
    <definedName name="val.Sect8_2.Helicopter_civil.Svcs.nonAIRBUS.ROW">'Fragebogen # Questionnaire'!$H$184</definedName>
    <definedName name="val.Sect8_2.Helicopter_civil.Svcs.nonAIRBUS.USCA">'Fragebogen # Questionnaire'!$I$184</definedName>
    <definedName name="val.Sect8_2.Helicopter_military.Svcs.AIRBUS.ROW">'Fragebogen # Questionnaire'!$E$185</definedName>
    <definedName name="val.Sect8_2.Helicopter_military.Svcs.AIRBUS.USCA">'Fragebogen # Questionnaire'!$F$185</definedName>
    <definedName name="val.Sect8_2.Helicopter_military.Svcs.nonAIRBUS.ROW">'Fragebogen # Questionnaire'!$H$185</definedName>
    <definedName name="val.Sect8_2.Helicopter_military.Svcs.nonAIRBUS.USCA">'Fragebogen # Questionnaire'!$I$185</definedName>
    <definedName name="val.Sect8_2.Space.Svcs.AIRBUS.ROW">'Fragebogen # Questionnaire'!$E$188</definedName>
    <definedName name="val.Sect8_2.Space.Svcs.AIRBUS.USCA">'Fragebogen # Questionnaire'!$F$188</definedName>
    <definedName name="val.Sect8_2.Space.Svcs.nonAIRBUS.ROW">'Fragebogen # Questionnaire'!$H$188</definedName>
    <definedName name="val.Sect8_2.Space.Svcs.nonAIRBUS.USCA">'Fragebogen # Questionnaire'!$I$188</definedName>
    <definedName name="val.Sect8_3.Aeronautics_civil.Labr.AIRBUS.ROW">'Fragebogen # Questionnaire'!$E$217</definedName>
    <definedName name="val.Sect8_3.Aeronautics_civil.Labr.AIRBUS.USCA">'Fragebogen # Questionnaire'!$F$217</definedName>
    <definedName name="val.Sect8_3.Aeronautics_civil.Labr.nonAIRBUS.ROW">'Fragebogen # Questionnaire'!$H$217</definedName>
    <definedName name="val.Sect8_3.Aeronautics_civil.Labr.nonAIRBUS.USCA">'Fragebogen # Questionnaire'!$I$217</definedName>
    <definedName name="val.Sect8_3.Aeronautics_military.Labr.AIRBUS.ROW">'Fragebogen # Questionnaire'!$E$218</definedName>
    <definedName name="val.Sect8_3.Aeronautics_military.Labr.AIRBUS.USCA">'Fragebogen # Questionnaire'!$F$218</definedName>
    <definedName name="val.Sect8_3.Aeronautics_military.Labr.nonAIRBUS.ROW">'Fragebogen # Questionnaire'!$H$218</definedName>
    <definedName name="val.Sect8_3.Aeronautics_military.Labr.nonAIRBUS.USCA">'Fragebogen # Questionnaire'!$I$218</definedName>
    <definedName name="val.Sect8_3.Aircraft_civil.Labr.AIRBUS.ROW">'Fragebogen # Questionnaire'!$E$213</definedName>
    <definedName name="val.Sect8_3.Aircraft_civil.Labr.AIRBUS.USCA">'Fragebogen # Questionnaire'!$F$213</definedName>
    <definedName name="val.Sect8_3.Aircraft_civil.Labr.nonAIRBUS.ROW">'Fragebogen # Questionnaire'!$H$213</definedName>
    <definedName name="val.Sect8_3.Aircraft_civil.Labr.nonAIRBUS.USCA">'Fragebogen # Questionnaire'!$I$213</definedName>
    <definedName name="val.Sect8_3.Aircraft_military.Labr.AIRBUS.ROW">'Fragebogen # Questionnaire'!$E$214</definedName>
    <definedName name="val.Sect8_3.Aircraft_military.Labr.AIRBUS.USCA">'Fragebogen # Questionnaire'!$F$214</definedName>
    <definedName name="val.Sect8_3.Aircraft_military.Labr.nonAIRBUS.ROW">'Fragebogen # Questionnaire'!$H$214</definedName>
    <definedName name="val.Sect8_3.Aircraft_military.Labr.nonAIRBUS.USCA">'Fragebogen # Questionnaire'!$I$214</definedName>
    <definedName name="val.Sect8_3.Helicopter_civil.Labr.AIRBUS.ROW">'Fragebogen # Questionnaire'!$E$215</definedName>
    <definedName name="val.Sect8_3.Helicopter_civil.Labr.AIRBUS.USCA">'Fragebogen # Questionnaire'!$F$215</definedName>
    <definedName name="val.Sect8_3.Helicopter_civil.Labr.nonAIRBUS.ROW">'Fragebogen # Questionnaire'!$H$215</definedName>
    <definedName name="val.Sect8_3.Helicopter_civil.Labr.nonAIRBUS.USCA">'Fragebogen # Questionnaire'!$I$215</definedName>
    <definedName name="val.Sect8_3.Helicopter_military.Labr.AIRBUS.ROW">'Fragebogen # Questionnaire'!$E$216</definedName>
    <definedName name="val.Sect8_3.Helicopter_military.Labr.AIRBUS.USCA">'Fragebogen # Questionnaire'!$F$216</definedName>
    <definedName name="val.Sect8_3.Helicopter_military.Labr.nonAIRBUS.ROW">'Fragebogen # Questionnaire'!$H$216</definedName>
    <definedName name="val.Sect8_3.Helicopter_military.Labr.nonAIRBUS.USCA">'Fragebogen # Questionnaire'!$I$216</definedName>
    <definedName name="val.Sect8_3.Space.Labr.AIRBUS.ROW">'Fragebogen # Questionnaire'!$E$219</definedName>
    <definedName name="val.Sect8_3.Space.Labr.AIRBUS.USCA">'Fragebogen # Questionnaire'!$F$219</definedName>
    <definedName name="val.Sect8_3.Space.Labr.nonAIRBUS.ROW">'Fragebogen # Questionnaire'!$H$219</definedName>
    <definedName name="val.Sect8_3.Space.Labr.nonAIRBUS.USCA">'Fragebogen # Questionnaire'!$I$219</definedName>
    <definedName name="val.Sect9.ExistingLocalPolGT_USD5M.YESNO">'Fragebogen # Questionnaire'!$M$239</definedName>
    <definedName name="val.Sect9.InterestedGettingLocalPol.YESNO">'Fragebogen # Questionnaire'!#REF!</definedName>
    <definedName name="val.Sect9_1.localpolicy1.companyaddress">'Fragebogen # Questionnaire'!$E$245</definedName>
    <definedName name="val.Sect9_1.localpolicy1.companyemail">'Fragebogen # Questionnaire'!$I$245</definedName>
    <definedName name="val.Sect9_1.localpolicy1.companyextturnover">'Fragebogen # Questionnaire'!$M$245</definedName>
    <definedName name="val.Sect9_1.localpolicy1.companyname">'Fragebogen # Questionnaire'!$C$245</definedName>
    <definedName name="val.Sect9_1.localpolicy2.companyaddress">'Fragebogen # Questionnaire'!$E$247</definedName>
    <definedName name="val.Sect9_1.localpolicy2.companyemail">'Fragebogen # Questionnaire'!$I$247</definedName>
    <definedName name="val.Sect9_1.localpolicy2.companyextturnover">'Fragebogen # Questionnaire'!$M$247</definedName>
    <definedName name="val.Sect9_1.localpolicy2.companyname">'Fragebogen # Questionnaire'!$C$247</definedName>
    <definedName name="val.Sect9_1.localpolicy3.companyaddress">'Fragebogen # Questionnaire'!$E$249</definedName>
    <definedName name="val.Sect9_1.localpolicy3.companyemail">'Fragebogen # Questionnaire'!$I$249</definedName>
    <definedName name="val.Sect9_1.localpolicy3.companyextturnover">'Fragebogen # Questionnaire'!$M$249</definedName>
    <definedName name="val.Sect9_1.localpolicy3.companyname">'Fragebogen # Questionnaire'!$C$249</definedName>
    <definedName name="val.Sect9_1.localpolicy4.companyaddress">'Fragebogen # Questionnaire'!$E$251</definedName>
    <definedName name="val.Sect9_1.localpolicy4.companyemail">'Fragebogen # Questionnaire'!$I$251</definedName>
    <definedName name="val.Sect9_1.localpolicy4.companyextturnover">'Fragebogen # Questionnaire'!$M$251</definedName>
    <definedName name="val.Sect9_1.localpolicy4.companyname">'Fragebogen # Questionnaire'!$C$251</definedName>
    <definedName name="val.Sect9_1.localpolicy5.companyaddress">'Fragebogen # Questionnaire'!$E$253</definedName>
    <definedName name="val.Sect9_1.localpolicy5.companyemail">'Fragebogen # Questionnaire'!$I$253</definedName>
    <definedName name="val.Sect9_1.localpolicy5.companyextturnover">'Fragebogen # Questionnaire'!$M$253</definedName>
    <definedName name="val.Sect9_1.localpolicy5.companyname">'Fragebogen # Questionnaire'!$C$253</definedName>
    <definedName name="val.Sect9_1.localpolicy6.companyaddress">'Fragebogen # Questionnaire'!$E$255</definedName>
    <definedName name="val.Sect9_1.localpolicy6.companyemail">'Fragebogen # Questionnaire'!$I$255</definedName>
    <definedName name="val.Sect9_1.localpolicy6.companyextturnover">'Fragebogen # Questionnaire'!$M$255</definedName>
    <definedName name="val.Sect9_1.localpolicy6.companyname">'Fragebogen # Questionnaire'!$C$255</definedName>
    <definedName name="val.SelectedLanguage">'Fragebogen # Questionnaire'!$M$9</definedName>
    <definedName name="values.QUESTIONNAIRE">Output!$E$5:$GX$6</definedName>
    <definedName name="Zeitraum__Planumsätze_Luftfahrtindustrie_für_die_kommende_Versicherungsperiode_15.10._bis_15.10._eines_jeden_Jahres">lu!$B$105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4" i="3" l="1"/>
  <c r="C161" i="1" s="1"/>
  <c r="D96" i="3"/>
  <c r="C96" i="3"/>
  <c r="B104" i="3" l="1"/>
  <c r="B113" i="3" s="1"/>
  <c r="B105" i="3"/>
  <c r="B117" i="3" s="1"/>
  <c r="H179" i="1" l="1"/>
  <c r="E179" i="1"/>
  <c r="E147" i="1"/>
  <c r="E210" i="1"/>
  <c r="H147" i="1"/>
  <c r="H210" i="1"/>
  <c r="K260" i="1"/>
  <c r="M132" i="1" l="1"/>
  <c r="C205" i="5" l="1"/>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1" i="5"/>
  <c r="C20" i="5"/>
  <c r="C19" i="5"/>
  <c r="C18" i="5"/>
  <c r="C17" i="5"/>
  <c r="C16" i="5"/>
  <c r="C15" i="5"/>
  <c r="C14" i="5"/>
  <c r="C13" i="5"/>
  <c r="C12" i="5"/>
  <c r="C11" i="5"/>
  <c r="C10" i="5"/>
  <c r="C8" i="5"/>
  <c r="C7" i="5"/>
  <c r="C6" i="5"/>
  <c r="C5" i="5"/>
  <c r="GW7" i="5"/>
  <c r="GV7" i="5"/>
  <c r="GU7" i="5"/>
  <c r="GT7" i="5"/>
  <c r="GS7" i="5"/>
  <c r="GR7" i="5"/>
  <c r="GQ7" i="5"/>
  <c r="GP7" i="5"/>
  <c r="GW6" i="5"/>
  <c r="GV6" i="5"/>
  <c r="GU6" i="5"/>
  <c r="GT6" i="5"/>
  <c r="GS6" i="5"/>
  <c r="GR6" i="5"/>
  <c r="GQ6" i="5"/>
  <c r="GP6" i="5"/>
  <c r="GO7" i="5"/>
  <c r="GN7" i="5"/>
  <c r="GM7" i="5"/>
  <c r="GL7" i="5"/>
  <c r="GK7" i="5"/>
  <c r="GJ7" i="5"/>
  <c r="GI7" i="5"/>
  <c r="GH7" i="5"/>
  <c r="GG7" i="5"/>
  <c r="GF7" i="5"/>
  <c r="GE7" i="5"/>
  <c r="GD7" i="5"/>
  <c r="GC7" i="5"/>
  <c r="GB7" i="5"/>
  <c r="GA7" i="5"/>
  <c r="FZ7" i="5"/>
  <c r="GO6" i="5"/>
  <c r="GN6" i="5"/>
  <c r="GM6" i="5"/>
  <c r="GL6" i="5"/>
  <c r="GK6" i="5"/>
  <c r="GJ6" i="5"/>
  <c r="GI6" i="5"/>
  <c r="GH6" i="5"/>
  <c r="GG6" i="5"/>
  <c r="GF6" i="5"/>
  <c r="GE6" i="5"/>
  <c r="GD6" i="5"/>
  <c r="GC6" i="5"/>
  <c r="GB6" i="5"/>
  <c r="GA6" i="5"/>
  <c r="FZ6" i="5"/>
  <c r="B157" i="3"/>
  <c r="M243" i="1" s="1"/>
  <c r="B155" i="3"/>
  <c r="C242" i="1" s="1"/>
  <c r="CQ6" i="5" l="1"/>
  <c r="B89" i="3"/>
  <c r="CK7" i="5"/>
  <c r="CJ7" i="5"/>
  <c r="CI7" i="5"/>
  <c r="CH7" i="5"/>
  <c r="CK6" i="5"/>
  <c r="CJ6" i="5"/>
  <c r="CI6" i="5"/>
  <c r="CH6" i="5"/>
  <c r="CG7" i="5"/>
  <c r="CF7" i="5"/>
  <c r="CE7" i="5"/>
  <c r="CD7" i="5"/>
  <c r="CG6" i="5"/>
  <c r="CF6" i="5"/>
  <c r="CE6" i="5"/>
  <c r="CD6" i="5"/>
  <c r="CC7" i="5"/>
  <c r="CB7" i="5"/>
  <c r="CA7" i="5"/>
  <c r="BZ7" i="5"/>
  <c r="CC6" i="5"/>
  <c r="CB6" i="5"/>
  <c r="CA6" i="5"/>
  <c r="BZ6" i="5"/>
  <c r="W99" i="1"/>
  <c r="V99" i="1"/>
  <c r="U99" i="1"/>
  <c r="T99" i="1"/>
  <c r="W97" i="1"/>
  <c r="V97" i="1"/>
  <c r="U97" i="1"/>
  <c r="T97" i="1"/>
  <c r="BS7" i="5"/>
  <c r="BQ7" i="5"/>
  <c r="BO7" i="5"/>
  <c r="AF7" i="5"/>
  <c r="AE7" i="5"/>
  <c r="AD7" i="5"/>
  <c r="AG6" i="5"/>
  <c r="AF6" i="5"/>
  <c r="AE6" i="5"/>
  <c r="AD6" i="5"/>
  <c r="AA7" i="5"/>
  <c r="AA6" i="5"/>
  <c r="Z7" i="5"/>
  <c r="Z6" i="5"/>
  <c r="M69" i="3" l="1"/>
  <c r="B69" i="3"/>
  <c r="C62" i="1" s="1"/>
  <c r="B70" i="3"/>
  <c r="C60" i="1" s="1"/>
  <c r="T49" i="1"/>
  <c r="T48" i="1"/>
  <c r="T47" i="1"/>
  <c r="C7" i="9" l="1"/>
  <c r="C8" i="9" s="1"/>
  <c r="C9" i="9" s="1"/>
  <c r="C10" i="9" s="1"/>
  <c r="C11" i="9" l="1"/>
  <c r="C12" i="9" s="1"/>
  <c r="C13" i="9" s="1"/>
  <c r="C14" i="9" s="1"/>
  <c r="C15" i="9" s="1"/>
  <c r="C16" i="9" s="1"/>
  <c r="C17" i="9" s="1"/>
  <c r="C18" i="9" s="1"/>
  <c r="C19" i="9" s="1"/>
  <c r="C20" i="9" s="1"/>
  <c r="C21" i="9" s="1"/>
  <c r="C22" i="9" s="1"/>
  <c r="C23" i="9" s="1"/>
  <c r="C24" i="9" s="1"/>
  <c r="C25" i="9" s="1"/>
  <c r="C26" i="9" s="1"/>
  <c r="V83" i="1" l="1"/>
  <c r="U83" i="1"/>
  <c r="T83" i="1"/>
  <c r="V81" i="1"/>
  <c r="U81" i="1"/>
  <c r="T81" i="1"/>
  <c r="V79" i="1"/>
  <c r="U79" i="1"/>
  <c r="T79" i="1"/>
  <c r="V77" i="1"/>
  <c r="U77" i="1"/>
  <c r="T77" i="1"/>
  <c r="V75" i="1"/>
  <c r="U75" i="1"/>
  <c r="T75" i="1"/>
  <c r="V73" i="1"/>
  <c r="U73" i="1"/>
  <c r="T73" i="1"/>
  <c r="BL7" i="5"/>
  <c r="BK7" i="5"/>
  <c r="BJ7" i="5"/>
  <c r="BL6" i="5"/>
  <c r="BK6" i="5"/>
  <c r="BJ6" i="5"/>
  <c r="BI7" i="5"/>
  <c r="BH7" i="5"/>
  <c r="BG7" i="5"/>
  <c r="BI6" i="5"/>
  <c r="BH6" i="5"/>
  <c r="BG6" i="5"/>
  <c r="BF7" i="5"/>
  <c r="BE7" i="5"/>
  <c r="BD7" i="5"/>
  <c r="BF6" i="5"/>
  <c r="BE6" i="5"/>
  <c r="BD6" i="5"/>
  <c r="BC7" i="5"/>
  <c r="AZ7" i="5"/>
  <c r="AW7" i="5"/>
  <c r="AT7" i="5"/>
  <c r="AQ7" i="5"/>
  <c r="AN7" i="5"/>
  <c r="BB7" i="5"/>
  <c r="BA7" i="5"/>
  <c r="BC6" i="5"/>
  <c r="BB6" i="5"/>
  <c r="BA6" i="5"/>
  <c r="AY7" i="5"/>
  <c r="AX7" i="5"/>
  <c r="AZ6" i="5"/>
  <c r="AY6" i="5"/>
  <c r="AX6" i="5"/>
  <c r="AV7" i="5"/>
  <c r="AU7" i="5"/>
  <c r="AW6" i="5"/>
  <c r="AV6" i="5"/>
  <c r="AU6" i="5"/>
  <c r="B165" i="3" l="1"/>
  <c r="B164" i="3"/>
  <c r="B163" i="3"/>
  <c r="B162" i="3"/>
  <c r="B161" i="3"/>
  <c r="B159" i="3"/>
  <c r="B153" i="3"/>
  <c r="B152" i="3"/>
  <c r="C240" i="1" s="1"/>
  <c r="B151" i="3"/>
  <c r="B149" i="3"/>
  <c r="B147" i="3"/>
  <c r="B146" i="3"/>
  <c r="B145" i="3"/>
  <c r="B143" i="3"/>
  <c r="B141" i="3"/>
  <c r="B140" i="3"/>
  <c r="B139" i="3"/>
  <c r="B137" i="3"/>
  <c r="B135" i="3"/>
  <c r="B133" i="3"/>
  <c r="B132" i="3"/>
  <c r="B130" i="3"/>
  <c r="B128" i="3"/>
  <c r="B127" i="3"/>
  <c r="B126" i="3"/>
  <c r="B125" i="3"/>
  <c r="B124" i="3"/>
  <c r="B123" i="3"/>
  <c r="B122" i="3"/>
  <c r="B121" i="3"/>
  <c r="B119" i="3"/>
  <c r="B118" i="3"/>
  <c r="B116" i="3"/>
  <c r="B115" i="3"/>
  <c r="B114" i="3"/>
  <c r="B112" i="3"/>
  <c r="B111" i="3"/>
  <c r="B110" i="3"/>
  <c r="B108" i="3"/>
  <c r="B107" i="3"/>
  <c r="B103" i="3"/>
  <c r="B101" i="3"/>
  <c r="B100" i="3"/>
  <c r="B98" i="3"/>
  <c r="B96" i="3"/>
  <c r="B95" i="3"/>
  <c r="B93" i="3"/>
  <c r="B91" i="3"/>
  <c r="C123" i="1" s="1"/>
  <c r="B90" i="3"/>
  <c r="K123" i="1" s="1"/>
  <c r="B88" i="3"/>
  <c r="C117" i="1" s="1"/>
  <c r="B87" i="3"/>
  <c r="C113" i="1" s="1"/>
  <c r="B86" i="3"/>
  <c r="C110" i="1" s="1"/>
  <c r="B84" i="3"/>
  <c r="B82" i="3"/>
  <c r="B80" i="3"/>
  <c r="B79" i="3"/>
  <c r="B78" i="3"/>
  <c r="B77" i="3"/>
  <c r="B75" i="3"/>
  <c r="B73" i="3"/>
  <c r="B72" i="3"/>
  <c r="E243" i="1" s="1"/>
  <c r="B71" i="3"/>
  <c r="C243" i="1" s="1"/>
  <c r="B66" i="3"/>
  <c r="B65" i="3"/>
  <c r="B64" i="3"/>
  <c r="B62" i="3"/>
  <c r="B61" i="3"/>
  <c r="B60" i="3"/>
  <c r="B59" i="3"/>
  <c r="B58" i="3"/>
  <c r="B56" i="3"/>
  <c r="B55" i="3"/>
  <c r="B54" i="3"/>
  <c r="B53" i="3"/>
  <c r="B52" i="3"/>
  <c r="B51" i="3"/>
  <c r="B50" i="3"/>
  <c r="B48" i="3"/>
  <c r="B47" i="3"/>
  <c r="B46" i="3"/>
  <c r="B45" i="3"/>
  <c r="B44" i="3"/>
  <c r="B43" i="3"/>
  <c r="B42" i="3"/>
  <c r="B41" i="3"/>
  <c r="B40" i="3"/>
  <c r="B39" i="3"/>
  <c r="B38" i="3"/>
  <c r="B36" i="3"/>
  <c r="B35" i="3"/>
  <c r="B34" i="3"/>
  <c r="B33" i="3"/>
  <c r="B32" i="3"/>
  <c r="B31" i="3"/>
  <c r="B30" i="3"/>
  <c r="B28" i="3"/>
  <c r="B27" i="3"/>
  <c r="B26" i="3"/>
  <c r="B25" i="3"/>
  <c r="B22" i="3"/>
  <c r="B21" i="3"/>
  <c r="B18" i="3"/>
  <c r="B17" i="3"/>
  <c r="B16" i="3"/>
  <c r="B15" i="3"/>
  <c r="B12" i="3"/>
  <c r="B13" i="3"/>
  <c r="G41" i="1" l="1"/>
  <c r="I243" i="1"/>
  <c r="C120" i="1"/>
  <c r="V6" i="5"/>
  <c r="AK7" i="5"/>
  <c r="BW7" i="5"/>
  <c r="GX6" i="5"/>
  <c r="FY6" i="5"/>
  <c r="FX6" i="5"/>
  <c r="FW6" i="5"/>
  <c r="FV6" i="5"/>
  <c r="FU6" i="5"/>
  <c r="FT6" i="5"/>
  <c r="FS6" i="5"/>
  <c r="FR6" i="5"/>
  <c r="FQ6" i="5"/>
  <c r="FP6" i="5"/>
  <c r="FO6" i="5"/>
  <c r="FN6" i="5"/>
  <c r="FM6" i="5"/>
  <c r="FL6" i="5"/>
  <c r="FK6"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AG7" i="5"/>
  <c r="AC7" i="5"/>
  <c r="AB7" i="5"/>
  <c r="GX7" i="5"/>
  <c r="FY7" i="5"/>
  <c r="FX7" i="5"/>
  <c r="FW7" i="5"/>
  <c r="FV7" i="5"/>
  <c r="FU7" i="5"/>
  <c r="FT7" i="5"/>
  <c r="FS7" i="5"/>
  <c r="FR7" i="5"/>
  <c r="FQ7" i="5"/>
  <c r="FP7" i="5"/>
  <c r="FO7" i="5"/>
  <c r="FN7" i="5"/>
  <c r="FM7" i="5"/>
  <c r="FL7" i="5"/>
  <c r="FK7" i="5"/>
  <c r="FJ7" i="5"/>
  <c r="FI7" i="5"/>
  <c r="FH7" i="5"/>
  <c r="FG7" i="5"/>
  <c r="FF7" i="5"/>
  <c r="FE7"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B7" i="5"/>
  <c r="EA7" i="5"/>
  <c r="DZ7" i="5"/>
  <c r="DY7" i="5"/>
  <c r="DX7" i="5"/>
  <c r="DW7" i="5"/>
  <c r="DV7" i="5"/>
  <c r="DU7" i="5"/>
  <c r="DT7" i="5"/>
  <c r="DS7" i="5"/>
  <c r="DR7" i="5"/>
  <c r="DQ7" i="5"/>
  <c r="DP7" i="5"/>
  <c r="DO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BY7" i="5"/>
  <c r="BX7" i="5"/>
  <c r="BV7" i="5"/>
  <c r="BU7" i="5"/>
  <c r="BT7" i="5"/>
  <c r="BR7" i="5"/>
  <c r="BP7" i="5"/>
  <c r="BN7" i="5"/>
  <c r="BM7" i="5"/>
  <c r="AS7" i="5"/>
  <c r="AR7" i="5"/>
  <c r="AP7" i="5"/>
  <c r="AO7" i="5"/>
  <c r="AM7" i="5"/>
  <c r="AL7" i="5"/>
  <c r="AJ7" i="5"/>
  <c r="AI7" i="5"/>
  <c r="AH7" i="5"/>
  <c r="Y7" i="5"/>
  <c r="X7" i="5"/>
  <c r="U7" i="5"/>
  <c r="T7" i="5"/>
  <c r="S7" i="5"/>
  <c r="R7" i="5"/>
  <c r="Q7" i="5"/>
  <c r="P7" i="5"/>
  <c r="O7" i="5"/>
  <c r="N7" i="5"/>
  <c r="M7" i="5"/>
  <c r="L7" i="5"/>
  <c r="K7" i="5"/>
  <c r="I7" i="5"/>
  <c r="H7" i="5"/>
  <c r="G7" i="5"/>
  <c r="F7" i="5"/>
  <c r="CL6" i="5"/>
  <c r="CR6" i="5"/>
  <c r="CP6" i="5"/>
  <c r="CO6" i="5"/>
  <c r="CN6" i="5"/>
  <c r="CM6" i="5"/>
  <c r="BY6" i="5"/>
  <c r="BX6" i="5"/>
  <c r="BW6" i="5"/>
  <c r="BV6" i="5"/>
  <c r="BU6" i="5"/>
  <c r="BT6" i="5"/>
  <c r="BS6" i="5"/>
  <c r="BR6" i="5"/>
  <c r="BQ6" i="5"/>
  <c r="BP6" i="5"/>
  <c r="BO6" i="5"/>
  <c r="BN6" i="5"/>
  <c r="BM6" i="5"/>
  <c r="AT6" i="5"/>
  <c r="AS6" i="5"/>
  <c r="AR6" i="5"/>
  <c r="AQ6" i="5"/>
  <c r="AP6" i="5"/>
  <c r="AO6" i="5"/>
  <c r="AN6" i="5"/>
  <c r="AM6" i="5"/>
  <c r="AL6" i="5"/>
  <c r="AK6" i="5"/>
  <c r="AJ6" i="5"/>
  <c r="AI6" i="5"/>
  <c r="AH6" i="5"/>
  <c r="AC6" i="5"/>
  <c r="AB6" i="5"/>
  <c r="Y6" i="5"/>
  <c r="X6" i="5"/>
  <c r="U6" i="5"/>
  <c r="T6" i="5"/>
  <c r="S6" i="5"/>
  <c r="R6" i="5"/>
  <c r="Q6" i="5"/>
  <c r="P6" i="5"/>
  <c r="O6" i="5"/>
  <c r="N6" i="5"/>
  <c r="M6" i="5"/>
  <c r="L6" i="5"/>
  <c r="K6" i="5"/>
  <c r="I6" i="5"/>
  <c r="H6" i="5"/>
  <c r="G6" i="5"/>
  <c r="F6" i="5"/>
  <c r="G150" i="1"/>
  <c r="G151" i="1"/>
  <c r="G152" i="1"/>
  <c r="G153" i="1"/>
  <c r="G154" i="1"/>
  <c r="G155" i="1"/>
  <c r="G156" i="1"/>
  <c r="M33" i="3"/>
  <c r="M32" i="3"/>
  <c r="I13" i="1"/>
  <c r="C4" i="1"/>
  <c r="C3" i="1"/>
  <c r="T260" i="1"/>
  <c r="T239" i="1"/>
  <c r="T132" i="1"/>
  <c r="T128" i="1"/>
  <c r="T123" i="1"/>
  <c r="T120" i="1"/>
  <c r="T117" i="1"/>
  <c r="T113" i="1"/>
  <c r="T110" i="1"/>
  <c r="T85" i="1"/>
  <c r="W95" i="1"/>
  <c r="V95" i="1"/>
  <c r="U95" i="1"/>
  <c r="T95" i="1"/>
  <c r="W93" i="1"/>
  <c r="V93" i="1"/>
  <c r="U93" i="1"/>
  <c r="T93" i="1"/>
  <c r="W91" i="1"/>
  <c r="V91" i="1"/>
  <c r="U91" i="1"/>
  <c r="T91" i="1"/>
  <c r="W89" i="1"/>
  <c r="V89" i="1"/>
  <c r="U89" i="1"/>
  <c r="T89" i="1"/>
  <c r="V71" i="1"/>
  <c r="U71" i="1"/>
  <c r="T71" i="1"/>
  <c r="V69" i="1"/>
  <c r="U69" i="1"/>
  <c r="T69" i="1"/>
  <c r="V67" i="1"/>
  <c r="U67" i="1"/>
  <c r="T67" i="1"/>
  <c r="V65" i="1"/>
  <c r="U65" i="1"/>
  <c r="T65" i="1"/>
  <c r="T60" i="1"/>
  <c r="T50" i="1"/>
  <c r="T46" i="1"/>
  <c r="T45" i="1"/>
  <c r="U39" i="1"/>
  <c r="T39" i="1"/>
  <c r="T9" i="1"/>
  <c r="G274" i="1"/>
  <c r="C260" i="1"/>
  <c r="I221" i="1"/>
  <c r="H221" i="1"/>
  <c r="F221" i="1"/>
  <c r="E221" i="1"/>
  <c r="K219" i="1"/>
  <c r="G219" i="1"/>
  <c r="K218" i="1"/>
  <c r="G218" i="1"/>
  <c r="K217" i="1"/>
  <c r="G217" i="1"/>
  <c r="K216" i="1"/>
  <c r="G216" i="1"/>
  <c r="K215" i="1"/>
  <c r="G215" i="1"/>
  <c r="K214" i="1"/>
  <c r="G214" i="1"/>
  <c r="K213" i="1"/>
  <c r="G213" i="1"/>
  <c r="I190" i="1"/>
  <c r="H190" i="1"/>
  <c r="F190" i="1"/>
  <c r="E190" i="1"/>
  <c r="K188" i="1"/>
  <c r="G188" i="1"/>
  <c r="K187" i="1"/>
  <c r="G187" i="1"/>
  <c r="K186" i="1"/>
  <c r="G186" i="1"/>
  <c r="K185" i="1"/>
  <c r="G185" i="1"/>
  <c r="K184" i="1"/>
  <c r="G184" i="1"/>
  <c r="K183" i="1"/>
  <c r="G183" i="1"/>
  <c r="K182" i="1"/>
  <c r="G182" i="1"/>
  <c r="H158" i="1"/>
  <c r="E158" i="1"/>
  <c r="F158" i="1"/>
  <c r="K150" i="1"/>
  <c r="K151" i="1"/>
  <c r="K152" i="1"/>
  <c r="K153" i="1"/>
  <c r="K154" i="1"/>
  <c r="K155" i="1"/>
  <c r="K156" i="1"/>
  <c r="M263" i="1"/>
  <c r="K263" i="1"/>
  <c r="C263" i="1"/>
  <c r="I263" i="1"/>
  <c r="C257" i="1"/>
  <c r="C239" i="1"/>
  <c r="C237" i="1"/>
  <c r="C230" i="1"/>
  <c r="C223" i="1"/>
  <c r="C211" i="1"/>
  <c r="C206" i="1"/>
  <c r="C180" i="1"/>
  <c r="C199" i="1"/>
  <c r="C192" i="1"/>
  <c r="C175" i="1"/>
  <c r="C168" i="1"/>
  <c r="C160" i="1"/>
  <c r="C158" i="1"/>
  <c r="C221" i="1"/>
  <c r="C188" i="1"/>
  <c r="C155" i="1"/>
  <c r="C217" i="1"/>
  <c r="C216" i="1"/>
  <c r="C215" i="1"/>
  <c r="C214" i="1"/>
  <c r="C150" i="1"/>
  <c r="M180" i="1"/>
  <c r="K211" i="1"/>
  <c r="I148" i="1"/>
  <c r="H180" i="1"/>
  <c r="G211" i="1"/>
  <c r="F148" i="1"/>
  <c r="E180" i="1"/>
  <c r="C148" i="1"/>
  <c r="C143" i="1"/>
  <c r="C141" i="1"/>
  <c r="C139" i="1"/>
  <c r="C137" i="1"/>
  <c r="C276" i="1"/>
  <c r="C134" i="1"/>
  <c r="C132" i="1"/>
  <c r="C130" i="1"/>
  <c r="K64" i="1"/>
  <c r="E64" i="1"/>
  <c r="C64" i="1"/>
  <c r="H128" i="1"/>
  <c r="C128" i="1"/>
  <c r="M87" i="1"/>
  <c r="K87" i="1"/>
  <c r="C126" i="1"/>
  <c r="K120" i="1"/>
  <c r="K117" i="1"/>
  <c r="K113" i="1"/>
  <c r="K110" i="1"/>
  <c r="C108" i="1"/>
  <c r="C85" i="1"/>
  <c r="K60" i="1"/>
  <c r="K85" i="1"/>
  <c r="M58" i="1"/>
  <c r="C58" i="1"/>
  <c r="C56" i="1"/>
  <c r="C52" i="1"/>
  <c r="E54" i="1"/>
  <c r="E53" i="1"/>
  <c r="E52" i="1"/>
  <c r="C43" i="1"/>
  <c r="C33" i="1"/>
  <c r="K29" i="1"/>
  <c r="G31" i="1"/>
  <c r="C31" i="1"/>
  <c r="C27" i="1"/>
  <c r="G27" i="1"/>
  <c r="K27" i="1"/>
  <c r="C29" i="1"/>
  <c r="C23" i="1"/>
  <c r="C39" i="1"/>
  <c r="M13" i="3"/>
  <c r="M14" i="3"/>
  <c r="M15" i="3"/>
  <c r="M16" i="3"/>
  <c r="M17" i="3"/>
  <c r="M18" i="3"/>
  <c r="M19" i="3"/>
  <c r="M20" i="3"/>
  <c r="M21" i="3"/>
  <c r="M22" i="3"/>
  <c r="M23" i="3"/>
  <c r="M24" i="3"/>
  <c r="M25" i="3"/>
  <c r="M26" i="3"/>
  <c r="M27" i="3"/>
  <c r="M28" i="3"/>
  <c r="M29" i="3"/>
  <c r="M30" i="3"/>
  <c r="M31" i="3"/>
  <c r="V27" i="1"/>
  <c r="T21" i="1"/>
  <c r="U27" i="1"/>
  <c r="C25" i="1"/>
  <c r="C15" i="1"/>
  <c r="T13" i="1"/>
  <c r="T37" i="1"/>
  <c r="T35" i="1"/>
  <c r="U31" i="1"/>
  <c r="T31" i="1"/>
  <c r="T29" i="1"/>
  <c r="T27" i="1"/>
  <c r="C11" i="1"/>
  <c r="T23" i="1"/>
  <c r="U21" i="1"/>
  <c r="T19" i="1"/>
  <c r="T17" i="1"/>
  <c r="G21" i="1"/>
  <c r="C19" i="1"/>
  <c r="C17" i="1"/>
  <c r="C13" i="1"/>
  <c r="I158" i="1"/>
  <c r="C190" i="1"/>
  <c r="C182" i="1"/>
  <c r="M154" i="1" l="1"/>
  <c r="M150" i="1"/>
  <c r="M156" i="1"/>
  <c r="M155" i="1"/>
  <c r="M183" i="1"/>
  <c r="M185" i="1"/>
  <c r="M187" i="1"/>
  <c r="M215" i="1"/>
  <c r="M219" i="1"/>
  <c r="E42" i="1"/>
  <c r="C22" i="5" s="1"/>
  <c r="E24" i="1"/>
  <c r="G221" i="1"/>
  <c r="M213" i="1"/>
  <c r="K190" i="1"/>
  <c r="K158" i="1"/>
  <c r="M184" i="1"/>
  <c r="M188" i="1"/>
  <c r="K221" i="1"/>
  <c r="M152" i="1"/>
  <c r="C156" i="1"/>
  <c r="C187" i="1"/>
  <c r="C213" i="1"/>
  <c r="H211" i="1"/>
  <c r="E87" i="1"/>
  <c r="C218" i="1"/>
  <c r="M211" i="1"/>
  <c r="F211" i="1"/>
  <c r="C87" i="1"/>
  <c r="C219" i="1"/>
  <c r="M148" i="1"/>
  <c r="C37" i="1"/>
  <c r="G158" i="1"/>
  <c r="C152" i="1"/>
  <c r="I211" i="1"/>
  <c r="C153" i="1"/>
  <c r="M217" i="1"/>
  <c r="M151" i="1"/>
  <c r="V7" i="5"/>
  <c r="M153" i="1"/>
  <c r="C186" i="1"/>
  <c r="C184" i="1"/>
  <c r="C154" i="1"/>
  <c r="T41" i="1"/>
  <c r="C183" i="1"/>
  <c r="G190" i="1"/>
  <c r="M186" i="1"/>
  <c r="M216" i="1"/>
  <c r="M218" i="1"/>
  <c r="C185" i="1"/>
  <c r="I180" i="1"/>
  <c r="C6" i="1"/>
  <c r="C151" i="1"/>
  <c r="F180" i="1"/>
  <c r="E211" i="1"/>
  <c r="G180" i="1"/>
  <c r="H148" i="1"/>
  <c r="E148" i="1"/>
  <c r="G148" i="1"/>
  <c r="M214" i="1"/>
  <c r="M182" i="1"/>
  <c r="G39" i="1"/>
  <c r="C41" i="1"/>
  <c r="K180" i="1"/>
  <c r="C35" i="1"/>
  <c r="C21" i="1"/>
  <c r="K148" i="1"/>
  <c r="M221" i="1" l="1"/>
  <c r="U23" i="1"/>
  <c r="C9" i="5"/>
  <c r="M158" i="1"/>
  <c r="M190" i="1"/>
  <c r="J7" i="5"/>
  <c r="J6" i="5"/>
  <c r="W6" i="5"/>
  <c r="U41" i="1"/>
  <c r="W7" i="5"/>
</calcChain>
</file>

<file path=xl/sharedStrings.xml><?xml version="1.0" encoding="utf-8"?>
<sst xmlns="http://schemas.openxmlformats.org/spreadsheetml/2006/main" count="1637" uniqueCount="850">
  <si>
    <t>Gesamtumsatz</t>
  </si>
  <si>
    <t>Zivile Flugzeuge</t>
  </si>
  <si>
    <t>Militärische Flugzeuge</t>
  </si>
  <si>
    <t>Zivile Helikopter</t>
  </si>
  <si>
    <t>Militärische Helikopter</t>
  </si>
  <si>
    <t>Sonst. zivile Luftfahrt</t>
  </si>
  <si>
    <t>Sonst. militärische Luftfahrt</t>
  </si>
  <si>
    <t>Raumfahrt</t>
  </si>
  <si>
    <t>Firmenname:</t>
  </si>
  <si>
    <t>Straße:</t>
  </si>
  <si>
    <t>Telefon:</t>
  </si>
  <si>
    <t>E-Mail:</t>
  </si>
  <si>
    <t>Zulieferungen von Produkten / Teilen für:</t>
  </si>
  <si>
    <t>Tätigkeitsbeschreibung</t>
  </si>
  <si>
    <t>Deutsch</t>
  </si>
  <si>
    <t>Firmenname</t>
  </si>
  <si>
    <t xml:space="preserve">Befindet sich das versicherte Risiko (z. B. Betriebsstätte, Wartungstätigkeiten vor Ort oder Tätigkeiten an Luftfahrzeugen von sanktionierten Vertragspartnern, Kunden) in einem dieser o.g. Länder bzw. für einen Bürger / Gesellschaft mit einem Sitz in den o.g. Ländern? </t>
  </si>
  <si>
    <t xml:space="preserve">Handelt es sich beim Versicherungsnehmer / Antragssteller um ein Tochterunternehmen einer Muttergesellschaft mit Sitz in einem dieser o.g Länder? </t>
  </si>
  <si>
    <t>Finden wissentliche (Direkt-)Exporte in eines dieser o.g Länder statt bzw. gibt es dort Vertriebspartner oder Kunden?</t>
  </si>
  <si>
    <t>Neuangebot</t>
  </si>
  <si>
    <t>Vertragsverlängerung</t>
  </si>
  <si>
    <t>Nachhaftungsversicherung</t>
  </si>
  <si>
    <t>Zeitraum: Planumsätze Luftfahrtindustrie für die kommende Versicherungsperiode 15.10. bis 15.10. eines jeden Jahres</t>
  </si>
  <si>
    <t>Bitte füllen Sie alle relevanten Felder aus, nur so kann ein verbindliches Angebot erstellt werden.</t>
  </si>
  <si>
    <t>Offene Reserven</t>
  </si>
  <si>
    <t>Hinweis:</t>
  </si>
  <si>
    <t xml:space="preserve">Kein Versicherungsschutz wird geboten für: </t>
  </si>
  <si>
    <t>1. Angebotsumfang</t>
  </si>
  <si>
    <t>Versichert werden kann nur der erste (Tier 1) und zweite (Tier 2) Zulieferer</t>
  </si>
  <si>
    <t>2. Versichertes Unternehmen</t>
  </si>
  <si>
    <t>2.1 Ansprechpartner (Kunde oder beauftragter Makler)</t>
  </si>
  <si>
    <t>2.2 Rechnungsempfänger (wenn abweichend zu 1)</t>
  </si>
  <si>
    <t>4. Mitzuversichernde Unternehmen</t>
  </si>
  <si>
    <t>Farbwert</t>
  </si>
  <si>
    <t>Willis Towers Watson Farben als Werte</t>
  </si>
  <si>
    <t>Hauptzeile</t>
  </si>
  <si>
    <t>Unterzeile 1</t>
  </si>
  <si>
    <t>Unterzeile 2</t>
  </si>
  <si>
    <t>Unterzeile 3</t>
  </si>
  <si>
    <t>Unterzeile 4</t>
  </si>
  <si>
    <t>Unterzeile 5</t>
  </si>
  <si>
    <t>xlThemeColorDark1</t>
  </si>
  <si>
    <t>xlThemeColorLight1</t>
  </si>
  <si>
    <t>xlThemeColorDark2</t>
  </si>
  <si>
    <t>xlThemeColorLight2</t>
  </si>
  <si>
    <t>xlThemeColorAccent1</t>
  </si>
  <si>
    <t>xlThemeColorAccent2</t>
  </si>
  <si>
    <t>xlThemeColorAccent3</t>
  </si>
  <si>
    <t>xlThemeColorAccent4</t>
  </si>
  <si>
    <t>xlThemeColorAccent5</t>
  </si>
  <si>
    <t>xlThemeColorAccent6</t>
  </si>
  <si>
    <t>English</t>
  </si>
  <si>
    <t>New quote</t>
  </si>
  <si>
    <t>Prolongation of contract</t>
  </si>
  <si>
    <t>Umsatz- und Risikofragebogen zur Luftfahrt Produkthaftpflicht Versicherung</t>
  </si>
  <si>
    <t>.</t>
  </si>
  <si>
    <t>label.TypeOfQuote</t>
  </si>
  <si>
    <t>Bitte wählen Sie die gewünschte Angebotsvariante aus:</t>
  </si>
  <si>
    <t>Please select the type of quote:</t>
  </si>
  <si>
    <t>label.CompanyName</t>
  </si>
  <si>
    <t>label.Street_No</t>
  </si>
  <si>
    <t>label.Country</t>
  </si>
  <si>
    <t>Street No.:</t>
  </si>
  <si>
    <t>Country:</t>
  </si>
  <si>
    <t>Land:</t>
  </si>
  <si>
    <t>Indien</t>
  </si>
  <si>
    <t>AU</t>
  </si>
  <si>
    <t>CH</t>
  </si>
  <si>
    <t>NL</t>
  </si>
  <si>
    <t>Israel</t>
  </si>
  <si>
    <t>Romania</t>
  </si>
  <si>
    <t>Turkey</t>
  </si>
  <si>
    <t>France</t>
  </si>
  <si>
    <t>Denmark</t>
  </si>
  <si>
    <t>UK</t>
  </si>
  <si>
    <t>Netherlands</t>
  </si>
  <si>
    <t>Italy</t>
  </si>
  <si>
    <t>FI</t>
  </si>
  <si>
    <t>PL</t>
  </si>
  <si>
    <t>DE</t>
  </si>
  <si>
    <t>FR</t>
  </si>
  <si>
    <t>BE</t>
  </si>
  <si>
    <t>IN</t>
  </si>
  <si>
    <t>IT</t>
  </si>
  <si>
    <t>ES</t>
  </si>
  <si>
    <t>IL</t>
  </si>
  <si>
    <t>RO</t>
  </si>
  <si>
    <t>TR</t>
  </si>
  <si>
    <t>DK</t>
  </si>
  <si>
    <t>AT</t>
  </si>
  <si>
    <t>NO</t>
  </si>
  <si>
    <t>Australia</t>
  </si>
  <si>
    <t>Belgium</t>
  </si>
  <si>
    <t>Österreich</t>
  </si>
  <si>
    <t>Australien</t>
  </si>
  <si>
    <t>Belgien</t>
  </si>
  <si>
    <t>Schweiz</t>
  </si>
  <si>
    <t>Switzerland</t>
  </si>
  <si>
    <t>Deutschland</t>
  </si>
  <si>
    <t>Dänemark</t>
  </si>
  <si>
    <t>Spanien</t>
  </si>
  <si>
    <t>Spain</t>
  </si>
  <si>
    <t>Finnland</t>
  </si>
  <si>
    <t>Finland</t>
  </si>
  <si>
    <t>Frankreich</t>
  </si>
  <si>
    <t>Italien</t>
  </si>
  <si>
    <t>India</t>
  </si>
  <si>
    <t>Niederlande</t>
  </si>
  <si>
    <t>Norwegen</t>
  </si>
  <si>
    <t>Norway</t>
  </si>
  <si>
    <t>Polen</t>
  </si>
  <si>
    <t>Poland</t>
  </si>
  <si>
    <t>Rumänien</t>
  </si>
  <si>
    <t>Türkei</t>
  </si>
  <si>
    <t>United Kingdom</t>
  </si>
  <si>
    <t>Großbritannien</t>
  </si>
  <si>
    <t>area.Countries</t>
  </si>
  <si>
    <t>areaSV.Countries</t>
  </si>
  <si>
    <t>1. Matter of quote</t>
  </si>
  <si>
    <t>Ergebnis / Result</t>
  </si>
  <si>
    <t>2. Insured company</t>
  </si>
  <si>
    <t>Anrede:</t>
  </si>
  <si>
    <t>City:</t>
  </si>
  <si>
    <t>Run-off coverage</t>
  </si>
  <si>
    <t>Keine Vertragsverlängerung</t>
  </si>
  <si>
    <t>No prolongation of contract</t>
  </si>
  <si>
    <t>Verlängerte Werkbank</t>
  </si>
  <si>
    <t>Eigene Spezifikation</t>
  </si>
  <si>
    <t>Ja</t>
  </si>
  <si>
    <t>Nein</t>
  </si>
  <si>
    <t>Hier klicken</t>
  </si>
  <si>
    <t>Vorname:</t>
  </si>
  <si>
    <t>M/F</t>
  </si>
  <si>
    <t>Briefanrede</t>
  </si>
  <si>
    <t>Frau</t>
  </si>
  <si>
    <t>Sehr geehrte Frau</t>
  </si>
  <si>
    <t>Sehr geehrter Herr</t>
  </si>
  <si>
    <t>Mr.</t>
  </si>
  <si>
    <t>Dear Mr.</t>
  </si>
  <si>
    <t>Herrn</t>
  </si>
  <si>
    <t>Mrs.</t>
  </si>
  <si>
    <t>Dear Mrs.</t>
  </si>
  <si>
    <t>areaSV.Greetings</t>
  </si>
  <si>
    <t>Austria</t>
  </si>
  <si>
    <t>Czech Republik</t>
  </si>
  <si>
    <t>Germany</t>
  </si>
  <si>
    <t>Great Britain</t>
  </si>
  <si>
    <t>USA</t>
  </si>
  <si>
    <t>CZ</t>
  </si>
  <si>
    <t>Tschechien</t>
  </si>
  <si>
    <t>US</t>
  </si>
  <si>
    <t>United States</t>
  </si>
  <si>
    <t>val.SelectedLanguage</t>
  </si>
  <si>
    <t>lu.DDL.Language</t>
  </si>
  <si>
    <t>Referenzname / Input</t>
  </si>
  <si>
    <t>lu.DDL</t>
  </si>
  <si>
    <t>DropDownList</t>
  </si>
  <si>
    <t>areaSV</t>
  </si>
  <si>
    <t>Matrix für SVWERWEIS</t>
  </si>
  <si>
    <t>label</t>
  </si>
  <si>
    <t>Anzeigetext im Formular</t>
  </si>
  <si>
    <t>val</t>
  </si>
  <si>
    <t>Wert (für Weiterverarbeitung)</t>
  </si>
  <si>
    <t>lu.DDL.TypeOfQuote</t>
  </si>
  <si>
    <t>label.section1.TypeOfQuote</t>
  </si>
  <si>
    <t>für den Schriftwechsel verwendet:</t>
  </si>
  <si>
    <t>lu.DDL.TypeOfProduction</t>
  </si>
  <si>
    <t>Own specification</t>
  </si>
  <si>
    <t>Contract manufacturing</t>
  </si>
  <si>
    <t>Yes</t>
  </si>
  <si>
    <t>No</t>
  </si>
  <si>
    <t>lu.DLL.YesNo</t>
  </si>
  <si>
    <t>label.ZIP</t>
  </si>
  <si>
    <t>label.City</t>
  </si>
  <si>
    <t>ZIP:</t>
  </si>
  <si>
    <t>PLZ:</t>
  </si>
  <si>
    <t>Ort:</t>
  </si>
  <si>
    <t>label.correspondence_note</t>
  </si>
  <si>
    <t>used for letter address:</t>
  </si>
  <si>
    <t>lu.DDL.Greetings</t>
  </si>
  <si>
    <t>Nachname:</t>
  </si>
  <si>
    <t>Kunde</t>
  </si>
  <si>
    <t>Makler</t>
  </si>
  <si>
    <t>Client</t>
  </si>
  <si>
    <t>Broker</t>
  </si>
  <si>
    <t>lu.DDL.ContactType</t>
  </si>
  <si>
    <t>label.Contact.Firstname</t>
  </si>
  <si>
    <t>label.Contact.Lastname</t>
  </si>
  <si>
    <t>label.Salutation</t>
  </si>
  <si>
    <t>Company (different from 2.):</t>
  </si>
  <si>
    <t>Firma (falls abweichend zu 2):</t>
  </si>
  <si>
    <t>label.ContactPhone</t>
  </si>
  <si>
    <t>label.ContactMail</t>
  </si>
  <si>
    <t>Phone:</t>
  </si>
  <si>
    <t>label.ContactCompany</t>
  </si>
  <si>
    <t>label.ContactType</t>
  </si>
  <si>
    <t>Kontakttyp:</t>
  </si>
  <si>
    <t>Type of contact:</t>
  </si>
  <si>
    <t>label.section2.InsuredCompany</t>
  </si>
  <si>
    <t>label.section2_1.InsuredCompanyContact</t>
  </si>
  <si>
    <t>label.section2_2.BillingAddress</t>
  </si>
  <si>
    <t>2.2 Billing address (if different to 1.)</t>
  </si>
  <si>
    <t>label.section3.BusinessActivities</t>
  </si>
  <si>
    <t>label.BusinessActivitiesHint</t>
  </si>
  <si>
    <t>label.BusinessActivitiesHintLine1</t>
  </si>
  <si>
    <t>label.BusinessActivitiesHintLine2</t>
  </si>
  <si>
    <t>label.BusinessActivitiesHintLine3</t>
  </si>
  <si>
    <t>Coverage is possible for Tier 1 and Tier 2 suppliers only.</t>
  </si>
  <si>
    <t>Note:</t>
  </si>
  <si>
    <t>label.section4.AddtionalCompanies</t>
  </si>
  <si>
    <t>4. Additional companies to be insured</t>
  </si>
  <si>
    <t>label.AddtlCompanies</t>
  </si>
  <si>
    <t>label.AddtlCompanies.TreadActHint</t>
  </si>
  <si>
    <t>label.AddtlCompanies.TreadActURL</t>
  </si>
  <si>
    <t>Click here</t>
  </si>
  <si>
    <t>4.1 Own subsidiaries to be included into contract</t>
  </si>
  <si>
    <t>label.section4_1.Subsidiaries</t>
  </si>
  <si>
    <t>label.Subsidiaries.Companyname</t>
  </si>
  <si>
    <t>label.Subsidiaries.BusinessActivities</t>
  </si>
  <si>
    <t>label.Subsidiaries.AdressInclCountry</t>
  </si>
  <si>
    <t>Business activities</t>
  </si>
  <si>
    <t>Adresse inkl. Land</t>
  </si>
  <si>
    <t>Postal address incl. country</t>
  </si>
  <si>
    <t>label.TypeOfProduction</t>
  </si>
  <si>
    <t>label.UmsatzGT50</t>
  </si>
  <si>
    <t>Verlängerte Werkbank / Eigene Spezifikation</t>
  </si>
  <si>
    <t>Contract manufacturing / Own specification</t>
  </si>
  <si>
    <t>label.section4_2.Subcontractors</t>
  </si>
  <si>
    <t xml:space="preserve">   Wenn ja, in welche Länder?</t>
  </si>
  <si>
    <t>Gewünschter Vertragsbeginn:</t>
  </si>
  <si>
    <t>EUR</t>
  </si>
  <si>
    <t>lu.DDL.LimitOfIndemnity</t>
  </si>
  <si>
    <t>label.HintRegNoFurtherInterest</t>
  </si>
  <si>
    <t>ROW Services</t>
  </si>
  <si>
    <t>ROW Labour</t>
  </si>
  <si>
    <t>USA / CAN Services</t>
  </si>
  <si>
    <t>USA / CAN Labour</t>
  </si>
  <si>
    <t>[EUR]</t>
  </si>
  <si>
    <t>Zu versichernder Plan-Umsatz</t>
  </si>
  <si>
    <t>ROW Products</t>
  </si>
  <si>
    <t>USA / CAN Products</t>
  </si>
  <si>
    <t>Totals</t>
  </si>
  <si>
    <t>Deliveries of products / parts for:</t>
  </si>
  <si>
    <t>Leerspalte</t>
  </si>
  <si>
    <t>Plan sales to be insured</t>
  </si>
  <si>
    <t>Aircraft civil</t>
  </si>
  <si>
    <t>Aircraft military</t>
  </si>
  <si>
    <t>Helicopter civil</t>
  </si>
  <si>
    <t>Helicopter military</t>
  </si>
  <si>
    <t>Aeronautics civil</t>
  </si>
  <si>
    <t>Aeronautics military</t>
  </si>
  <si>
    <t>Space</t>
  </si>
  <si>
    <t>Total revenue</t>
  </si>
  <si>
    <t>Erbringung von Dienstleistungen / Software</t>
  </si>
  <si>
    <t>Provision of services / software</t>
  </si>
  <si>
    <t>Arbeitnehmerüberlassung (AÜ)</t>
  </si>
  <si>
    <t>Labour leasing</t>
  </si>
  <si>
    <t>label.section11.ClaimsDate</t>
  </si>
  <si>
    <t>label.section11.ClaimsExplanation</t>
  </si>
  <si>
    <t>label.section11.ClaimsAmount</t>
  </si>
  <si>
    <t>label.section11.ClaimsReserves</t>
  </si>
  <si>
    <t>Umsatzanteil ROW</t>
  </si>
  <si>
    <t>Umsatzanteil USA / CAN</t>
  </si>
  <si>
    <t>label.section11.NO_ClaimsConfirmation</t>
  </si>
  <si>
    <t>Amount of claim</t>
  </si>
  <si>
    <t>Schadenhergang (in Stichworten)</t>
  </si>
  <si>
    <t>Bitte bestätigen Sie, ob in den letzten 5 Jahren Schäden eingetreten sind. Waren / Sind Ihnen Schäden bekannt?</t>
  </si>
  <si>
    <t>label.HintThankYou</t>
  </si>
  <si>
    <t>Vielen Dank für das Ausfüllen dieses Fragebogens! Senden Sie ihn bitte unbedingt als EXCEL-Datei an uns!</t>
  </si>
  <si>
    <t>output / value</t>
  </si>
  <si>
    <t>fieldname</t>
  </si>
  <si>
    <t>val.Sect1.SelectedTypeOfQuote</t>
  </si>
  <si>
    <t>val.Sect2.insured.company.name</t>
  </si>
  <si>
    <t>val.Sect2.insured.company.street</t>
  </si>
  <si>
    <t>val.Sect2.insured.company.ZIP</t>
  </si>
  <si>
    <t>val.Sect2.insured.company.City</t>
  </si>
  <si>
    <t>val.Sect2.insured.company.country</t>
  </si>
  <si>
    <t>val.Sect2.insured.company.countryOUTPUT</t>
  </si>
  <si>
    <t>val.Sect2_1.insured.company.contactname</t>
  </si>
  <si>
    <t>val.Sect2_1.insured.company.contactprename</t>
  </si>
  <si>
    <t>val.Sect2_1.insured.company.contactgreeting</t>
  </si>
  <si>
    <t>val.Sect2.insured.company.ALTname</t>
  </si>
  <si>
    <t>val.Sect2_1.insured.company.contacttelephone</t>
  </si>
  <si>
    <t>val.Sect2_1.insured.company.contactmail</t>
  </si>
  <si>
    <t>val.Sect2_2.billed.company.name</t>
  </si>
  <si>
    <t>val.Sect2_2.billed.company.street</t>
  </si>
  <si>
    <t>val.Sect2_2.billed.company.ZIP</t>
  </si>
  <si>
    <t>val.Sect2_2.billed.company.City</t>
  </si>
  <si>
    <t>val.Sect2_2.billed.company.country</t>
  </si>
  <si>
    <t>val.Sect2_2.billed.company.countryOUTPUT</t>
  </si>
  <si>
    <t>val.Sect3.insured.company.businessactivity.1</t>
  </si>
  <si>
    <t>val.Sect3.insured.company.businessactivity.2</t>
  </si>
  <si>
    <t>val.Sect3.insured.company.businessactivity.3</t>
  </si>
  <si>
    <t>val.Sect4_1.subsidiary1.companyname</t>
  </si>
  <si>
    <t>val.Sect4_1.subsidiary1.address</t>
  </si>
  <si>
    <t>val.Sect4_1.subsidiary1.businessactivity</t>
  </si>
  <si>
    <t>val.Sect4_1.subsidiary2.companyname</t>
  </si>
  <si>
    <t>val.Sect4_1.subsidiary2.address</t>
  </si>
  <si>
    <t>val.Sect4_1.subsidiary2.businessactivity</t>
  </si>
  <si>
    <t>val.Sect4_1.subsidiary3.companyname</t>
  </si>
  <si>
    <t>val.Sect4_1.subsidiary3.address</t>
  </si>
  <si>
    <t>val.Sect4_1.subsidiary3.businessactivity</t>
  </si>
  <si>
    <t>val.Sect4_1.subsidiary4.companyname</t>
  </si>
  <si>
    <t>val.Sect4_1.subsidiary4.address</t>
  </si>
  <si>
    <t>val.Sect4_1.subsidiary4.businessactivity</t>
  </si>
  <si>
    <t>val.Sect4_2.external1.companyname</t>
  </si>
  <si>
    <t>val.Sect4_2.external1.address</t>
  </si>
  <si>
    <t>val.Sect4_2.external1.ContractOwn</t>
  </si>
  <si>
    <t>val.Sect4_2.external1.Revenue50plus</t>
  </si>
  <si>
    <t>val.Sect4_2.external2.companyname</t>
  </si>
  <si>
    <t>val.Sect4_2.external2.address</t>
  </si>
  <si>
    <t>val.Sect4_2.external2.ContractOwn</t>
  </si>
  <si>
    <t>val.Sect4_2.external2.Revenue50plus</t>
  </si>
  <si>
    <t>val.Sect4_2.external3.companyname</t>
  </si>
  <si>
    <t>val.Sect4_2.external3.address</t>
  </si>
  <si>
    <t>val.Sect4_2.external3.ContractOwn</t>
  </si>
  <si>
    <t>val.Sect4_2.external3.Revenue50plus</t>
  </si>
  <si>
    <t>val.Sect4_2.external4.companyname</t>
  </si>
  <si>
    <t>val.Sect4_2.external4.address</t>
  </si>
  <si>
    <t>val.Sect4_2.external4.ContractOwn</t>
  </si>
  <si>
    <t>val.Sect4_2.external4.Revenue50plus</t>
  </si>
  <si>
    <t>val.Sect4_2.external.YESNO</t>
  </si>
  <si>
    <t>val.Sect4_1.subsidiaries.YESNO</t>
  </si>
  <si>
    <t>Turnover ROW</t>
  </si>
  <si>
    <t>Turnover USA / CAN</t>
  </si>
  <si>
    <t>Empty column</t>
  </si>
  <si>
    <t>val.Sect9_1.Products.ROW</t>
  </si>
  <si>
    <t>val.Sect9_2.Services.ROW</t>
  </si>
  <si>
    <t>val.Sect9_2.Services.USACAN</t>
  </si>
  <si>
    <t>val.Sect9_3.LabourLease.ROW</t>
  </si>
  <si>
    <t>val.Sect9_3.LabourLease.USACAN</t>
  </si>
  <si>
    <t>val.Sect10.ExistingLocalPolGT_USD5M.YESNO</t>
  </si>
  <si>
    <t>val.Sect11.confirmedClaims.YESNO</t>
  </si>
  <si>
    <t>label.Headline</t>
  </si>
  <si>
    <t>label.Subtitle</t>
  </si>
  <si>
    <t>XX</t>
  </si>
  <si>
    <t>Other</t>
  </si>
  <si>
    <t>Sonstiges</t>
  </si>
  <si>
    <t>Sonstige</t>
  </si>
  <si>
    <t xml:space="preserve"> </t>
  </si>
  <si>
    <t>Ausgewählte Sprache</t>
  </si>
  <si>
    <t>Beschreibung</t>
  </si>
  <si>
    <t>Gewählte Angebotsvariante</t>
  </si>
  <si>
    <t>Nur Landname</t>
  </si>
  <si>
    <t>2_1</t>
  </si>
  <si>
    <t>2_2</t>
  </si>
  <si>
    <t>val.Sect2_1.insured.company.ALTname</t>
  </si>
  <si>
    <t>val.Sect2_1.insured.company.contacttype</t>
  </si>
  <si>
    <t>3. Tätigkeitsbeschreibung Zeile 1</t>
  </si>
  <si>
    <t>3. Tätigkeitsbeschreibung Zeile 2</t>
  </si>
  <si>
    <t>3. Tätigkeitsbeschreibung Zeile 3</t>
  </si>
  <si>
    <t>4_1</t>
  </si>
  <si>
    <t>4_2</t>
  </si>
  <si>
    <t>Tochterunternehmen, eingeschlossen?</t>
  </si>
  <si>
    <t>Firmenname 1</t>
  </si>
  <si>
    <t>Adresse inkl. Land 1</t>
  </si>
  <si>
    <t>Tätigkeitsbeschreibung 1</t>
  </si>
  <si>
    <t>Firmenname 2</t>
  </si>
  <si>
    <t>Adresse inkl. Land 2</t>
  </si>
  <si>
    <t>Tätigkeitsbeschreibung 2</t>
  </si>
  <si>
    <t>Firmenname 3</t>
  </si>
  <si>
    <t>Adresse inkl. Land 3</t>
  </si>
  <si>
    <t>Tätigkeitsbeschreibung 3</t>
  </si>
  <si>
    <t>Firmenname 4</t>
  </si>
  <si>
    <t>Adresse inkl. Land 4</t>
  </si>
  <si>
    <t>Tätigkeitsbeschreibung 4</t>
  </si>
  <si>
    <t>Fremde Sub-/Unterauftragnehmer, eingeschlossen?</t>
  </si>
  <si>
    <t>Werkbank / Eigen 1</t>
  </si>
  <si>
    <t>Airbusumsatz GE 50% 1</t>
  </si>
  <si>
    <t>Werkbank / Eigen 2</t>
  </si>
  <si>
    <t>Airbusumsatz GE 50% 2</t>
  </si>
  <si>
    <t>Werkbank / Eigen 3</t>
  </si>
  <si>
    <t>Airbusumsatz GE 50% 3</t>
  </si>
  <si>
    <t>Werkbank / Eigen 4</t>
  </si>
  <si>
    <t>Airbusumsatz GE 50% 4</t>
  </si>
  <si>
    <t>Risiko in sanktioniertem Land?</t>
  </si>
  <si>
    <t>VN in sanktioniertem Land?</t>
  </si>
  <si>
    <t>Tochter einer Mutter-VN in sanktioniertem Land?</t>
  </si>
  <si>
    <t>Export oder Vertrieb in sanktioniertes Land?</t>
  </si>
  <si>
    <t>Wenn ja, in welche Länder?</t>
  </si>
  <si>
    <t>Gewünschte Deckungssumme</t>
  </si>
  <si>
    <t>ROW</t>
  </si>
  <si>
    <t>Bitte wählen Sie die Versicherungssumme aus, für die Sie ein Angebot wünschen:</t>
  </si>
  <si>
    <t>Last name:</t>
  </si>
  <si>
    <t>First name:</t>
  </si>
  <si>
    <t>Company name:</t>
  </si>
  <si>
    <t>Company name</t>
  </si>
  <si>
    <t>Title:</t>
  </si>
  <si>
    <t>Inception date:</t>
  </si>
  <si>
    <t>Is the insured risk (e.g. premises, maintenance and repair activities, clients, contract partners) located in one of the a.m. countries or  do exist contracts with persons, companies or institutions situated in one of these countries?</t>
  </si>
  <si>
    <t>Is the Insured Company/applicant a subsidiary of a company with registered  office in one of the a.m. countries or owned by a person or institution of these countries?</t>
  </si>
  <si>
    <t>Are there any known (direct-) exports into of the a.m. countries or are these sales representatives or clients in these countries?</t>
  </si>
  <si>
    <t xml:space="preserve">   If yes, in which countries?</t>
  </si>
  <si>
    <t>Sales &amp; Risk Questionnaire for Aviation and Space Insurance</t>
  </si>
  <si>
    <t>2.1 Contact (client or representative)</t>
  </si>
  <si>
    <t>No quotation will be issued for:</t>
  </si>
  <si>
    <t>Please select for which limit of indemnity you would like to receive a quotation:</t>
  </si>
  <si>
    <t>Period: Estimated sales of aviation industry for the next insurance period (Oct, 15th to Oct, 15th of each year)</t>
  </si>
  <si>
    <t>Please fill in all relevant fields to garantuee a binding offer to be issued. Thank you!</t>
  </si>
  <si>
    <t>Claims description (in brief words)</t>
  </si>
  <si>
    <t>Date of loss</t>
  </si>
  <si>
    <t>thereof reserves</t>
  </si>
  <si>
    <t>Thank you very much for completion of this questionnaire! Please send it back as EXCEL file!</t>
  </si>
  <si>
    <t>x</t>
  </si>
  <si>
    <t>Product</t>
  </si>
  <si>
    <t>Airbus</t>
  </si>
  <si>
    <t>NON Airbus</t>
  </si>
  <si>
    <t>USA CAN</t>
  </si>
  <si>
    <t>Services</t>
  </si>
  <si>
    <t>Vorschäden besätigt?</t>
  </si>
  <si>
    <t>Existierende Policen &gt;= 5 M USD?</t>
  </si>
  <si>
    <t>Bei Unternehmen mit Sitz in den USA ist der TRIA-Fragebogen (auf der Internetseite abrufbar) auszufüllen</t>
  </si>
  <si>
    <t>For companies residing in the USA the TRIA questionnaire must be filled out:</t>
  </si>
  <si>
    <t>Francais</t>
  </si>
  <si>
    <t>Oui</t>
  </si>
  <si>
    <t>Non</t>
  </si>
  <si>
    <t>val.Sect4_1.subsidiary5.address</t>
  </si>
  <si>
    <t>val.Sect4_1.subsidiary5.businessactivity</t>
  </si>
  <si>
    <t>val.Sect4_1.subsidiary5.companyname</t>
  </si>
  <si>
    <t>val.Sect4_1.subsidiary6.address</t>
  </si>
  <si>
    <t>val.Sect4_1.subsidiary6.businessactivity</t>
  </si>
  <si>
    <t>val.Sect4_1.subsidiary6.companyname</t>
  </si>
  <si>
    <t>val.Sect4_1.subsidiary7.address</t>
  </si>
  <si>
    <t>val.Sect4_1.subsidiary7.businessactivity</t>
  </si>
  <si>
    <t>val.Sect4_1.subsidiary7.companyname</t>
  </si>
  <si>
    <t>val.Sect4_1.subsidiary8.address</t>
  </si>
  <si>
    <t>val.Sect4_1.subsidiary8.businessactivity</t>
  </si>
  <si>
    <t>val.Sect4_1.subsidiary8.companyname</t>
  </si>
  <si>
    <t>val.Sect4_1.subsidiary9.address</t>
  </si>
  <si>
    <t>val.Sect4_1.subsidiary9.businessactivity</t>
  </si>
  <si>
    <t>val.Sect4_1.subsidiary9.companyname</t>
  </si>
  <si>
    <t>val.Sect4_1.subsidiary10.address</t>
  </si>
  <si>
    <t>val.Sect4_1.subsidiary10.businessactivity</t>
  </si>
  <si>
    <t>val.Sect4_1.subsidiary10.companyname</t>
  </si>
  <si>
    <t>Adresse inkl. Land 5</t>
  </si>
  <si>
    <t>Tätigkeitsbeschreibung 5</t>
  </si>
  <si>
    <t>Firmenname 5</t>
  </si>
  <si>
    <t>Adresse inkl. Land 6</t>
  </si>
  <si>
    <t>Tätigkeitsbeschreibung 6</t>
  </si>
  <si>
    <t>Firmenname 6</t>
  </si>
  <si>
    <t>Adresse inkl. Land 7</t>
  </si>
  <si>
    <t>Tätigkeitsbeschreibung 7</t>
  </si>
  <si>
    <t>Firmenname 7</t>
  </si>
  <si>
    <t>Adresse inkl. Land 8</t>
  </si>
  <si>
    <t>Tätigkeitsbeschreibung 8</t>
  </si>
  <si>
    <t>Firmenname 8</t>
  </si>
  <si>
    <t>Adresse inkl. Land 9</t>
  </si>
  <si>
    <t>Tätigkeitsbeschreibung 9</t>
  </si>
  <si>
    <t>Firmenname 9</t>
  </si>
  <si>
    <t>Adresse inkl. Land 10</t>
  </si>
  <si>
    <t>Tätigkeitsbeschreibung 10</t>
  </si>
  <si>
    <t>Firmenname 10</t>
  </si>
  <si>
    <t>ToDos</t>
  </si>
  <si>
    <t>Erledigt</t>
  </si>
  <si>
    <t>#</t>
  </si>
  <si>
    <t>ToDo</t>
  </si>
  <si>
    <t>Folgeaktivität</t>
  </si>
  <si>
    <t>Erweiterung der Seriendokumente</t>
  </si>
  <si>
    <t>Fallunterscheidung in Seriendokumente</t>
  </si>
  <si>
    <r>
      <t xml:space="preserve">Sektion 2.2 </t>
    </r>
    <r>
      <rPr>
        <b/>
        <sz val="10"/>
        <rFont val="Arial"/>
        <family val="2"/>
      </rPr>
      <t>Neues Feld einfügen</t>
    </r>
    <r>
      <rPr>
        <sz val="10"/>
        <rFont val="Arial"/>
        <family val="2"/>
      </rPr>
      <t>: E-Mailadresse für Rechnungsempfänger</t>
    </r>
  </si>
  <si>
    <t>Folge #</t>
  </si>
  <si>
    <r>
      <t>4.1 Überschrift ändern: "Eigene Tochterunternehmen, die" ändern in "Eigene Tochter</t>
    </r>
    <r>
      <rPr>
        <b/>
        <sz val="10"/>
        <rFont val="Arial"/>
        <family val="2"/>
      </rPr>
      <t>- / Schwester</t>
    </r>
    <r>
      <rPr>
        <sz val="10"/>
        <rFont val="Arial"/>
        <family val="2"/>
      </rPr>
      <t xml:space="preserve">unternehmen, die" </t>
    </r>
  </si>
  <si>
    <t>Sektion 4.1 über die Spalten für die Eingabe einen Hinweis (lila, verbundene Zellen über die gesamte Breite "Für Unternehmen außerhalb der EU ist die Angabe zu Lokalpolicen bei Ziffer 10 notwendig!"</t>
  </si>
  <si>
    <t>Dies auch in Englisch und Französisch</t>
  </si>
  <si>
    <t>Sektion 4.2 "Sub-/" streichen.</t>
  </si>
  <si>
    <t>Dies auch in Englisch</t>
  </si>
  <si>
    <t>Sektion 4.2 Änderungen "Umsatz mit versicherten Unternehmen größer 50%" nicht mehr J/N-flag , sondern Umsatzwert</t>
  </si>
  <si>
    <t>Sektion 5. soll entfallen!</t>
  </si>
  <si>
    <t>ERHEBLICHER AUFWAND</t>
  </si>
  <si>
    <t>Sektion 7. Hinweis ändern: "Ablauf ist immer 15. Oktober eines jeden Jahres."</t>
  </si>
  <si>
    <t>Sektion 7. statt "M" Angabe z.B. "In Millionen"</t>
  </si>
  <si>
    <t>Dies auch in Englisch und Französisch
Achtung! Angabe in Angebot und Zertifikat überprüfen bzgl. Mio etc.</t>
  </si>
  <si>
    <r>
      <t xml:space="preserve">Allgemeine Schreibsweise : </t>
    </r>
    <r>
      <rPr>
        <b/>
        <sz val="10"/>
        <rFont val="Arial"/>
        <family val="2"/>
      </rPr>
      <t>Airbus group</t>
    </r>
    <r>
      <rPr>
        <sz val="10"/>
        <rFont val="Arial"/>
        <family val="2"/>
      </rPr>
      <t>, damit der Konzern genannt ist</t>
    </r>
  </si>
  <si>
    <r>
      <t xml:space="preserve">9.1 Herstellung / Vertrieb von Teilen / Baugruppen für Luftfahrzeuge, </t>
    </r>
    <r>
      <rPr>
        <b/>
        <sz val="10"/>
        <rFont val="Arial"/>
        <family val="2"/>
      </rPr>
      <t>Bearbeitung / Tätigkeiten an Luftfahrzeugen</t>
    </r>
  </si>
  <si>
    <r>
      <t xml:space="preserve">Sektion 10. Große Änderung an Sektion. Mind. 3 neue Spalten sowie der Hinweis zu Lokalpolicen
Vorgabe und Muster kommt von </t>
    </r>
    <r>
      <rPr>
        <b/>
        <sz val="10"/>
        <color rgb="FFFF0000"/>
        <rFont val="Arial"/>
        <family val="2"/>
      </rPr>
      <t>Hr. Güntter</t>
    </r>
  </si>
  <si>
    <r>
      <t xml:space="preserve">Sektion 6. Titel soll geändert werden. </t>
    </r>
    <r>
      <rPr>
        <b/>
        <sz val="10"/>
        <color rgb="FFFF0000"/>
        <rFont val="Arial"/>
        <family val="2"/>
      </rPr>
      <t xml:space="preserve">Fr. Grillenberger </t>
    </r>
    <r>
      <rPr>
        <sz val="10"/>
        <rFont val="Arial"/>
        <family val="2"/>
      </rPr>
      <t>sendet "Wunsch"</t>
    </r>
  </si>
  <si>
    <r>
      <t xml:space="preserve">Sektion 8. Ergänzender Text für gesplittete Versicherungssumme. Textvorschlag von </t>
    </r>
    <r>
      <rPr>
        <b/>
        <sz val="10"/>
        <color rgb="FFFF0000"/>
        <rFont val="Arial"/>
        <family val="2"/>
      </rPr>
      <t>Hr. Güntter</t>
    </r>
  </si>
  <si>
    <r>
      <rPr>
        <b/>
        <sz val="10"/>
        <rFont val="Arial"/>
        <family val="2"/>
      </rPr>
      <t xml:space="preserve">Arbeitsblatt "LU" an </t>
    </r>
    <r>
      <rPr>
        <b/>
        <sz val="10"/>
        <color rgb="FFFF0000"/>
        <rFont val="Arial"/>
        <family val="2"/>
      </rPr>
      <t xml:space="preserve">Fr. Grillenberger </t>
    </r>
    <r>
      <rPr>
        <b/>
        <sz val="10"/>
        <rFont val="Arial"/>
        <family val="2"/>
      </rPr>
      <t>senden</t>
    </r>
    <r>
      <rPr>
        <sz val="10"/>
        <rFont val="Arial"/>
        <family val="2"/>
      </rPr>
      <t>, um die Übersetzung für französischen Text zu veranlassen.</t>
    </r>
  </si>
  <si>
    <t>Französische Texte einbauen</t>
  </si>
  <si>
    <t>Französisch</t>
  </si>
  <si>
    <t>im Rahmen des Airbus SE Zulieferer Versicherungsprogramms</t>
  </si>
  <si>
    <t>regarding the Airbus SE supplier scheme</t>
  </si>
  <si>
    <r>
      <t xml:space="preserve">Sektion 3 </t>
    </r>
    <r>
      <rPr>
        <b/>
        <sz val="10"/>
        <rFont val="Arial"/>
        <family val="2"/>
      </rPr>
      <t>Drei neue Zeilen</t>
    </r>
    <r>
      <rPr>
        <sz val="10"/>
        <rFont val="Arial"/>
        <family val="2"/>
      </rPr>
      <t xml:space="preserve"> für die Tätigkeitsbeschreibung</t>
    </r>
  </si>
  <si>
    <t>4.1 Eigene Tochter- / Schwesterunternehmen, die eingeschlossen werden sollen</t>
  </si>
  <si>
    <t>label.OutsideEUsee10</t>
  </si>
  <si>
    <t>4.2 Unterauftragnehmer / Zulieferer, die eingeschlossen werden sollen</t>
  </si>
  <si>
    <t>4.2 Contractors to be included into contract</t>
  </si>
  <si>
    <t>Note: For any limit of indemnity please fill out a single questionnaire to receive an alternative quotation! If a split of the insured sum is necessary, please give us note and information by mail.</t>
  </si>
  <si>
    <t>Bitte für jede Versicherungssummenvariante einen separaten Fragebogen ausfüllen. Sie erhalten für jede Versicherungssummenvariante ein separates Angebot! Eine eventuelle Aufteilung der Versicherungssumme geben Sie uns bitte per E-Mail auf!</t>
  </si>
  <si>
    <t>Please deliver current certificates of insurance!</t>
  </si>
  <si>
    <t>val.Sect2_2.billed.company.contactmail</t>
  </si>
  <si>
    <t>3. Tätigkeitsbeschreibung Zeile 4</t>
  </si>
  <si>
    <t>3. Tätigkeitsbeschreibung Zeile 5</t>
  </si>
  <si>
    <t>3. Tätigkeitsbeschreibung Zeile 6</t>
  </si>
  <si>
    <t>val.Sect3.insured.company.businessactivity.4</t>
  </si>
  <si>
    <t>val.Sect3.insured.company.businessactivity.5</t>
  </si>
  <si>
    <t>val.Sect3.insured.company.businessactivity.6</t>
  </si>
  <si>
    <t>Angebot</t>
  </si>
  <si>
    <t>Zertifikat</t>
  </si>
  <si>
    <t>Deckungszusage</t>
  </si>
  <si>
    <r>
      <t xml:space="preserve">Sektion 4.2 Subunternehmer ins </t>
    </r>
    <r>
      <rPr>
        <b/>
        <sz val="10"/>
        <rFont val="Arial"/>
        <family val="2"/>
      </rPr>
      <t>Angebot</t>
    </r>
    <r>
      <rPr>
        <sz val="10"/>
        <rFont val="Arial"/>
        <family val="2"/>
      </rPr>
      <t xml:space="preserve"> übernehmen. Im Zertifikat bereits enthalten</t>
    </r>
  </si>
  <si>
    <t>Sektion 4.2 Subunternehmer 2 Einträge mehr!</t>
  </si>
  <si>
    <t>val.Sect4_2.external5.companyname</t>
  </si>
  <si>
    <t>val.Sect4_2.external5.address</t>
  </si>
  <si>
    <t>val.Sect4_2.external5.ContractOwn</t>
  </si>
  <si>
    <t>val.Sect4_2.external5.Revenue50plus</t>
  </si>
  <si>
    <t>val.Sect4_2.external6.companyname</t>
  </si>
  <si>
    <t>val.Sect4_2.external6.address</t>
  </si>
  <si>
    <t>val.Sect4_2.external6.ContractOwn</t>
  </si>
  <si>
    <t>val.Sect4_2.external6.Revenue50plus</t>
  </si>
  <si>
    <t>Werkbank / Eigen 5</t>
  </si>
  <si>
    <t>Airbusumsatz GE 50% 5</t>
  </si>
  <si>
    <t>Werkbank / Eigen 6</t>
  </si>
  <si>
    <t>Airbusumsatz GE 50% 6</t>
  </si>
  <si>
    <t>5. Due Diligence Fragen zu kritischen Ländern</t>
  </si>
  <si>
    <t>5. Due Diligence Questions (Prior Review Countries)</t>
  </si>
  <si>
    <t>label.section5.SanctionEmbargo.insured_contractor</t>
  </si>
  <si>
    <t>label.section5.SanctionEmbargo.insured_site</t>
  </si>
  <si>
    <t>label.section5.SanctionEmbargo.insured_subsidiary</t>
  </si>
  <si>
    <t>label.section5.SanctionEmbargo.exports</t>
  </si>
  <si>
    <t>val.Sect5.SeatInSanctionedCty.YESNO</t>
  </si>
  <si>
    <t>val.Sect5.RiskInSanctionedCty.YESNO</t>
  </si>
  <si>
    <t>val.Sect5.RelatedToSanctionedCty.YESNO</t>
  </si>
  <si>
    <t>val.Sect5.ExportsToSanctionedCty.YESNO</t>
  </si>
  <si>
    <t>val.Sect5.CtyListOfExportsToSanctionedCty.YESNO</t>
  </si>
  <si>
    <t>val.Sect5.CtyListOfExportsToSanctionedCty</t>
  </si>
  <si>
    <t>label.section5.SanctionEmbargo.exports_HINTcountries</t>
  </si>
  <si>
    <t>label.section5.SanctionEmbargo.exports_countries</t>
  </si>
  <si>
    <t>&lt;&lt; Please fill out the countries!</t>
  </si>
  <si>
    <t>&lt;&lt; Geben Sie die Länder ein!</t>
  </si>
  <si>
    <t>val.Sect6.StartOfInsurance</t>
  </si>
  <si>
    <t>val.Sect7.LimitOfIndemnity</t>
  </si>
  <si>
    <t>6. Versicherungsbeginn</t>
  </si>
  <si>
    <t>6. Inception date</t>
  </si>
  <si>
    <t>label.section6.CoverageStart</t>
  </si>
  <si>
    <t>label.section6.CoverageStart.Value</t>
  </si>
  <si>
    <t>label.section6.CoverageStart.hint</t>
  </si>
  <si>
    <t>label.section7.LimitOfIndemity</t>
  </si>
  <si>
    <t>label.section7.LimitOfIndemity.Hint1</t>
  </si>
  <si>
    <t>label.section7.LimitOfIndemity.Hint2</t>
  </si>
  <si>
    <t>7. Gewünschte Versicherungssumme</t>
  </si>
  <si>
    <t>7. Limit of indemnity</t>
  </si>
  <si>
    <t>val.Sect8_1.Aeronautics_military.Prod.AIRBUS.ROW</t>
  </si>
  <si>
    <t>val.Sect8_1.Aeronautics_military.Prod.AIRBUS.USCA</t>
  </si>
  <si>
    <t>val.Sect8_1.Aeronautics_military.Prod.nonAIRBUS.ROW</t>
  </si>
  <si>
    <t>val.Sect8_1.Aeronautics_military.Prod.nonAIRBUS.USCA</t>
  </si>
  <si>
    <t>val.Sect8_1.Aircraft_civil.Prod.AIRBUS.ROW</t>
  </si>
  <si>
    <t>val.Sect8_1.Aircraft_civil.Prod.AIRBUS.USCA</t>
  </si>
  <si>
    <t>val.Sect8_1.Aircraft_civil.Prod.nonAIRBUS.ROW</t>
  </si>
  <si>
    <t>val.Sect8_1.Aircraft_civil.Prod.nonAIRBUS.USCA</t>
  </si>
  <si>
    <t>val.Sect8_1.Aircraft_military.Prod.AIRBUS.ROW</t>
  </si>
  <si>
    <t>val.Sect8_1.Aircraft_military.Prod.AIRBUS.USCA</t>
  </si>
  <si>
    <t>val.Sect8_1.Aircraft_military.Prod.nonAIRBUS.ROW</t>
  </si>
  <si>
    <t>val.Sect8_1.Aircraft_military.Prod.nonAIRBUS.USCA</t>
  </si>
  <si>
    <t>val.Sect8_1.Helicopter_civil.Prod.AIRBUS.ROW</t>
  </si>
  <si>
    <t>val.Sect8_1.Helicopter_civil.Prod.AIRBUS.USCA</t>
  </si>
  <si>
    <t>val.Sect8_1.Helicopter_civil.Prod.nonAIRBUS.ROW</t>
  </si>
  <si>
    <t>val.Sect8_1.Helicopter_civil.Prod.nonAIRBUS.USCA</t>
  </si>
  <si>
    <t>val.Sect8_1.Helicopter_military.Prod.AIRBUS.ROW</t>
  </si>
  <si>
    <t>val.Sect8_1.Helicopter_military.Prod.AIRBUS.USCA</t>
  </si>
  <si>
    <t>val.Sect8_1.Helicopter_military.Prod.nonAIRBUS.ROW</t>
  </si>
  <si>
    <t>val.Sect8_1.Helicopter_military.Prod.nonAIRBUS.USCA</t>
  </si>
  <si>
    <t>val.Sect8_1.Space.Prod.AIRBUS.ROW</t>
  </si>
  <si>
    <t>val.Sect8_1.Space.Prod.AIRBUS.USCA</t>
  </si>
  <si>
    <t>val.Sect8_1.Space.Prod.nonAIRBUS.ROW</t>
  </si>
  <si>
    <t>val.Sect8_1.Space.Prod.nonAIRBUS.USCA</t>
  </si>
  <si>
    <t>val.Sect8_2.Aeronautics_civil.Svcs.AIRBUS.ROW</t>
  </si>
  <si>
    <t>val.Sect8_2.Aeronautics_civil.Svcs.AIRBUS.USCA</t>
  </si>
  <si>
    <t>val.Sect8_2.Aeronautics_civil.Svcs.nonAIRBUS.ROW</t>
  </si>
  <si>
    <t>val.Sect8_2.Aeronautics_civil.Svcs.nonAIRBUS.USCA</t>
  </si>
  <si>
    <t>val.Sect8_2.Aeronautics_military.Svcs.AIRBUS.ROW</t>
  </si>
  <si>
    <t>val.Sect8_2.Aeronautics_military.Svcs.AIRBUS.USCA</t>
  </si>
  <si>
    <t>val.Sect8_2.Aeronautics_military.Svcs.nonAIRBUS.ROW</t>
  </si>
  <si>
    <t>val.Sect8_2.Aeronautics_military.Svcs.nonAIRBUS.USCA</t>
  </si>
  <si>
    <t>val.Sect8_2.Aircraft_civil.Svcs.AIRBUS.ROW</t>
  </si>
  <si>
    <t>val.Sect8_2.Aircraft_civil.Svcs.AIRBUS.USCA</t>
  </si>
  <si>
    <t>val.Sect8_2.Aircraft_civil.Svcs.nonAIRBUS.ROW</t>
  </si>
  <si>
    <t>val.Sect8_2.Aircraft_civil.Svcs.nonAIRBUS.USCA</t>
  </si>
  <si>
    <t>val.Sect8_2.Aircraft_military.Svcs.AIRBUS.ROW</t>
  </si>
  <si>
    <t>val.Sect8_2.Aircraft_military.Svcs.AIRBUS.USCA</t>
  </si>
  <si>
    <t>val.Sect8_2.Aircraft_military.Svcs.nonAIRBUS.ROW</t>
  </si>
  <si>
    <t>val.Sect8_2.Aircraft_military.Svcs.nonAIRBUS.USCA</t>
  </si>
  <si>
    <t>val.Sect8_2.Helicopter_civil.Svcs.AIRBUS.ROW</t>
  </si>
  <si>
    <t>val.Sect8_2.Helicopter_civil.Svcs.AIRBUS.USCA</t>
  </si>
  <si>
    <t>val.Sect8_2.Helicopter_civil.Svcs.nonAIRBUS.ROW</t>
  </si>
  <si>
    <t>val.Sect8_2.Helicopter_civil.Svcs.nonAIRBUS.USCA</t>
  </si>
  <si>
    <t>val.Sect8_2.Helicopter_military.Svcs.AIRBUS.ROW</t>
  </si>
  <si>
    <t>val.Sect8_2.Helicopter_military.Svcs.AIRBUS.USCA</t>
  </si>
  <si>
    <t>val.Sect8_2.Helicopter_military.Svcs.nonAIRBUS.ROW</t>
  </si>
  <si>
    <t>val.Sect8_2.Helicopter_military.Svcs.nonAIRBUS.USCA</t>
  </si>
  <si>
    <t>val.Sect8_2.Space.Svcs.AIRBUS.ROW</t>
  </si>
  <si>
    <t>val.Sect8_2.Space.Svcs.AIRBUS.USCA</t>
  </si>
  <si>
    <t>val.Sect8_2.Space.Svcs.nonAIRBUS.ROW</t>
  </si>
  <si>
    <t>val.Sect8_2.Space.Svcs.nonAIRBUS.USCA</t>
  </si>
  <si>
    <t>val.Sect8_3.Aeronautics_civil.Labr.AIRBUS.ROW</t>
  </si>
  <si>
    <t>val.Sect8_3.Aeronautics_civil.Labr.AIRBUS.USCA</t>
  </si>
  <si>
    <t>val.Sect8_3.Aeronautics_civil.Labr.nonAIRBUS.ROW</t>
  </si>
  <si>
    <t>val.Sect8_3.Aeronautics_civil.Labr.nonAIRBUS.USCA</t>
  </si>
  <si>
    <t>val.Sect8_3.Aeronautics_military.Labr.AIRBUS.ROW</t>
  </si>
  <si>
    <t>val.Sect8_3.Aeronautics_military.Labr.AIRBUS.USCA</t>
  </si>
  <si>
    <t>val.Sect8_3.Aeronautics_military.Labr.nonAIRBUS.ROW</t>
  </si>
  <si>
    <t>val.Sect8_3.Aeronautics_military.Labr.nonAIRBUS.USCA</t>
  </si>
  <si>
    <t>val.Sect8_3.Aircraft_civil.Labr.AIRBUS.ROW</t>
  </si>
  <si>
    <t>val.Sect8_3.Aircraft_civil.Labr.AIRBUS.USCA</t>
  </si>
  <si>
    <t>val.Sect8_3.Aircraft_civil.Labr.nonAIRBUS.ROW</t>
  </si>
  <si>
    <t>val.Sect8_3.Aircraft_civil.Labr.nonAIRBUS.USCA</t>
  </si>
  <si>
    <t>val.Sect8_3.Aircraft_military.Labr.AIRBUS.ROW</t>
  </si>
  <si>
    <t>val.Sect8_3.Aircraft_military.Labr.AIRBUS.USCA</t>
  </si>
  <si>
    <t>val.Sect8_3.Aircraft_military.Labr.nonAIRBUS.ROW</t>
  </si>
  <si>
    <t>val.Sect8_3.Aircraft_military.Labr.nonAIRBUS.USCA</t>
  </si>
  <si>
    <t>val.Sect8_3.Helicopter_civil.Labr.AIRBUS.ROW</t>
  </si>
  <si>
    <t>val.Sect8_3.Helicopter_civil.Labr.AIRBUS.USCA</t>
  </si>
  <si>
    <t>val.Sect8_3.Helicopter_civil.Labr.nonAIRBUS.ROW</t>
  </si>
  <si>
    <t>val.Sect8_3.Helicopter_civil.Labr.nonAIRBUS.USCA</t>
  </si>
  <si>
    <t>val.Sect8_3.Helicopter_military.Labr.AIRBUS.ROW</t>
  </si>
  <si>
    <t>val.Sect8_3.Helicopter_military.Labr.AIRBUS.USCA</t>
  </si>
  <si>
    <t>val.Sect8_3.Helicopter_military.Labr.nonAIRBUS.ROW</t>
  </si>
  <si>
    <t>val.Sect8_3.Helicopter_military.Labr.nonAIRBUS.USCA</t>
  </si>
  <si>
    <t>val.Sect8_3.Space.Labr.AIRBUS.ROW</t>
  </si>
  <si>
    <t>val.Sect8_3.Space.Labr.AIRBUS.USCA</t>
  </si>
  <si>
    <t>val.Sect8_3.Space.Labr.nonAIRBUS.ROW</t>
  </si>
  <si>
    <t>val.Sect8_3.Space.Labr.nonAIRBUS.USCA</t>
  </si>
  <si>
    <t>val.Sect8_1.Aeronautics_civil.Prod.AIRBUS.ROW</t>
  </si>
  <si>
    <t>val.Sect8_1.Aeronautics_civil.Prod.AIRBUS.USCA</t>
  </si>
  <si>
    <t>val.Sect8_1.Aeronautics_civil.Prod.nonAIRBUS.ROW</t>
  </si>
  <si>
    <t>val.Sect8_1.Aeronautics_civil.Prod.nonAIRBUS.USCA</t>
  </si>
  <si>
    <t>label.section8.NetSalesCover</t>
  </si>
  <si>
    <t>label.section8.NetSalesCover.Hint1</t>
  </si>
  <si>
    <t>label.section8.NetSalesCover.Hint2</t>
  </si>
  <si>
    <t>label.section8.TABLES.Col02.Headline</t>
  </si>
  <si>
    <t>label.section8.TABLES.Col03.Headline</t>
  </si>
  <si>
    <t>label.section8.TABLES.Col04.Headline</t>
  </si>
  <si>
    <t>label.section8.TABLES.Col05.Headline</t>
  </si>
  <si>
    <t>label.section8.TABLES.Col06.Headline</t>
  </si>
  <si>
    <t>label.section8.TABLES.Col07.Headline</t>
  </si>
  <si>
    <t>label.section8.TABLES.Col08.Headline</t>
  </si>
  <si>
    <t>label.section8.TABLES.Col09.Headline</t>
  </si>
  <si>
    <t>label.section8.TABLES.Col10.Headline</t>
  </si>
  <si>
    <t>label.section8.TABLES.Col11.Headline</t>
  </si>
  <si>
    <t>label.section8.TABLES.Line1.Head</t>
  </si>
  <si>
    <t>label.section8.TABLES.Line2.Head</t>
  </si>
  <si>
    <t>label.section8.TABLES.Line3.Head</t>
  </si>
  <si>
    <t>label.section8.TABLES.Line4.Head</t>
  </si>
  <si>
    <t>label.section8.TABLES.Line5.Head</t>
  </si>
  <si>
    <t>label.section8.TABLES.Line6.Head</t>
  </si>
  <si>
    <t>label.section8.TABLES.Line7.Head</t>
  </si>
  <si>
    <t>label.section8.TABLES.Line8.Head</t>
  </si>
  <si>
    <t>label.section8_1.ManufacturingDistribution</t>
  </si>
  <si>
    <t>label.section8_1.ManufacturingDistribution.Col1.Headline</t>
  </si>
  <si>
    <t>label.section8_1.ManufacturingDistribution.AIRBUS</t>
  </si>
  <si>
    <t>label.section8_1.ManufacturingDistribution.Supplier</t>
  </si>
  <si>
    <t>label.section8_2.EngineerconstructionServices</t>
  </si>
  <si>
    <t>label.section8_2.EngineerconstructionServices.Col1.Headline</t>
  </si>
  <si>
    <t>label.section8_2.EngineerconstructionServices.AIRBUS</t>
  </si>
  <si>
    <t>label.section8_2.EngineerconstructionServices.Supplier</t>
  </si>
  <si>
    <t>label.section8_3.LabourLeasing</t>
  </si>
  <si>
    <t>label.section8_3.LabourLeasing.Col1.Headline</t>
  </si>
  <si>
    <t>label.section8_3.LabourLeasing.AIRBUS</t>
  </si>
  <si>
    <t>label.section8_3.LabourLeasing.Supplier</t>
  </si>
  <si>
    <t>8.1 Herstellung / Vertrieb von Teilen / Baugruppen für Luftfahrzeuge / Bearbeitung und Tätigkeiten an Luftfahrzeugen</t>
  </si>
  <si>
    <t>8.1 Manufacturing / distribution of parts / assembly for aircraft / work on aircrafts</t>
  </si>
  <si>
    <t>8.2. Ingenieurs-/Konstruktionsdienstleistungen / Software</t>
  </si>
  <si>
    <t>8.2. Engineering / construction services / Software</t>
  </si>
  <si>
    <t>8.3. Arbeitnehmerüberlassung (AÜ)</t>
  </si>
  <si>
    <t>8.3. Labour leasing</t>
  </si>
  <si>
    <t>label.section9.LocalInsurances</t>
  </si>
  <si>
    <t>9. Lokalpolicen: Luftfahrtprodukthaftpflichtversicherungen außerhalb der EU</t>
  </si>
  <si>
    <t>9. local policies: Aviation and Space product liability policies outside the EU</t>
  </si>
  <si>
    <t>label.section9.LocalInsurances.ExistingGE5M</t>
  </si>
  <si>
    <t>label.section9.LocalInsurances.ExistingConfirmations</t>
  </si>
  <si>
    <t>label.section9.LocalInsurances.RequestMoreInfo</t>
  </si>
  <si>
    <t>label.section9_1.LocalInsurances_Companies</t>
  </si>
  <si>
    <t>label.section9_1.LocalInsurances_Companies_ExtTurnOver</t>
  </si>
  <si>
    <t>External turnover in EUR</t>
  </si>
  <si>
    <t>Aussenumsatz in EUR</t>
  </si>
  <si>
    <t>val.Sect9_1.localpolicy1.companyname</t>
  </si>
  <si>
    <t>val.Sect9_1.localpolicy2.companyname</t>
  </si>
  <si>
    <t>val.Sect9_1.localpolicy3.companyname</t>
  </si>
  <si>
    <t>val.Sect9_1.localpolicy4.companyname</t>
  </si>
  <si>
    <t>val.Sect9_1.localpolicy1.companyaddress</t>
  </si>
  <si>
    <t>val.Sect9_1.localpolicy2.companyaddress</t>
  </si>
  <si>
    <t>val.Sect9_1.localpolicy3.companyaddress</t>
  </si>
  <si>
    <t>val.Sect9_1.localpolicy4.companyaddress</t>
  </si>
  <si>
    <t>val.Sect9_1.localpolicy1.companyemail</t>
  </si>
  <si>
    <t>val.Sect9_1.localpolicy2.companyemail</t>
  </si>
  <si>
    <t>val.Sect9_1.localpolicy3.companyemail</t>
  </si>
  <si>
    <t>val.Sect9_1.localpolicy4.companyemail</t>
  </si>
  <si>
    <t>val.Sect9_1.localpolicy1.companyextturnover</t>
  </si>
  <si>
    <t>val.Sect9_1.localpolicy2.companyextturnover</t>
  </si>
  <si>
    <t>val.Sect9_1.localpolicy3.companyextturnover</t>
  </si>
  <si>
    <t>val.Sect9_1.localpolicy4.companyextturnover</t>
  </si>
  <si>
    <t>val.Sect9.ExistingLocalPolGT_USD5M.YESNO</t>
  </si>
  <si>
    <t>val.Sect9_1.localpolicy5.companyname</t>
  </si>
  <si>
    <t>val.Sect9_1.localpolicy5.companyaddress</t>
  </si>
  <si>
    <t>val.Sect9_1.localpolicy5.companyemail</t>
  </si>
  <si>
    <t>val.Sect9_1.localpolicy5.companyextturnover</t>
  </si>
  <si>
    <t>val.Sect9_1.localpolicy6.companyname</t>
  </si>
  <si>
    <t>val.Sect9_1.localpolicy6.companyaddress</t>
  </si>
  <si>
    <t>val.Sect9_1.localpolicy6.companyemail</t>
  </si>
  <si>
    <t>val.Sect9_1.localpolicy6.companyextturnover</t>
  </si>
  <si>
    <t>Schaden-datum</t>
  </si>
  <si>
    <t>Schaden-aufwand</t>
  </si>
  <si>
    <t>Bitte wählen Sie die gewünschte Sprache / Please select the preferred language / S'il vous plaît choisir la langue:</t>
  </si>
  <si>
    <t>Sektion 10: 6 Zeilen</t>
  </si>
  <si>
    <t>Questionnaire assurance responsabilité civile produits aéronautiques</t>
  </si>
  <si>
    <t>destiné aux fournisseurs du groupe Airbus</t>
  </si>
  <si>
    <t>Merci d'avoir rempli ce questionnaire! S'il vous plaît envoyez-le sous forme de fichier EXCEL à nous!</t>
  </si>
  <si>
    <t>1. Sujet de l'offre</t>
  </si>
  <si>
    <t>Veuillez choisir le type de l'offre</t>
  </si>
  <si>
    <t>Nouveau contrat</t>
  </si>
  <si>
    <t>Prolongation du contrat</t>
  </si>
  <si>
    <t>Reprise de la production passée</t>
  </si>
  <si>
    <t>Prolongation du contrat non voulu</t>
  </si>
  <si>
    <t>2. Société Assurée</t>
  </si>
  <si>
    <t>Nom de la société:</t>
  </si>
  <si>
    <t>Rue:</t>
  </si>
  <si>
    <t>Code postal:</t>
  </si>
  <si>
    <t>Ville:</t>
  </si>
  <si>
    <t>Pays:</t>
  </si>
  <si>
    <t>Adresse postale:</t>
  </si>
  <si>
    <t>2.1 Contact (client ou agent/courtier)</t>
  </si>
  <si>
    <t>Type de contact:</t>
  </si>
  <si>
    <t>Agent/Courtier</t>
  </si>
  <si>
    <t>Autre</t>
  </si>
  <si>
    <t>Nom de famille:</t>
  </si>
  <si>
    <t>Prénom:</t>
  </si>
  <si>
    <t>Titre:</t>
  </si>
  <si>
    <t>Société (si différente de 2.):</t>
  </si>
  <si>
    <t>Téléphone:</t>
  </si>
  <si>
    <t>2.2 Adresse de facturation (si différente de 1.)</t>
  </si>
  <si>
    <t>Veuillez noter:</t>
  </si>
  <si>
    <t>4. Sociétés devant bénéficier de la qualité d'assuré au sein du programme</t>
  </si>
  <si>
    <t>Pour des sociétés domiciliés aux USA, le questionnaire TRIA doit être complété:</t>
  </si>
  <si>
    <t>Cliquez ici</t>
  </si>
  <si>
    <t>4.1 Filiales / Succursales devant bénéficier de la qualité d'assuré</t>
  </si>
  <si>
    <t>Adresse postale et pays:</t>
  </si>
  <si>
    <t>4.2 Sous-traitants devant bénéficier de la qualité d'assuré</t>
  </si>
  <si>
    <t>Atelier étendu / Spécification propre</t>
  </si>
  <si>
    <t>Spécification propre</t>
  </si>
  <si>
    <t xml:space="preserve">   Si oui, dans quels pays?</t>
  </si>
  <si>
    <t>5. Questions supplémentaires concernant des pays spécifiques</t>
  </si>
  <si>
    <t>Date d'inclusion:</t>
  </si>
  <si>
    <t>6. Période  d'assurance</t>
  </si>
  <si>
    <t>7. Montant de garantie assurée</t>
  </si>
  <si>
    <t>Période: Chiffre d'affaire aéronautique / spatial estimé pour la prochaine période d'assurance (15 octobre au 15 octobre suivant)</t>
  </si>
  <si>
    <t>Chiffres d'affaires Reste du monde</t>
  </si>
  <si>
    <t>Chiffre d'affaires USA / CAN</t>
  </si>
  <si>
    <t>Chiffre d'affaires estimé</t>
  </si>
  <si>
    <t>Avions civils</t>
  </si>
  <si>
    <t>Avions militaires</t>
  </si>
  <si>
    <t>Hélicoptères civils</t>
  </si>
  <si>
    <t>Hélicoptères militaires</t>
  </si>
  <si>
    <t>Autres équipements aéronautiques civils</t>
  </si>
  <si>
    <t>Autres équipements aéronautiques militaires</t>
  </si>
  <si>
    <t>Spatial</t>
  </si>
  <si>
    <t>Chiffre d'affaires total</t>
  </si>
  <si>
    <t>Fourniture de produits / équipement pour:</t>
  </si>
  <si>
    <t>Fourniture de services (Ingénierie / Logiciels)</t>
  </si>
  <si>
    <t>* merci d'identifier les compagnies du groupe Airbus (y compris les Tier 1 de Airbus) auxquelles vous fournissez des services:</t>
  </si>
  <si>
    <t>Mise à disposition de personnel intérimaire</t>
  </si>
  <si>
    <t>* merci d'identifier les compagnies du groupe Airbus (y compris les Tier 1 de Airbus) auxquelles vous mettez à disposition du personnel:</t>
  </si>
  <si>
    <t>8. Zu versichernde Umsätze in EUR</t>
  </si>
  <si>
    <t>8. Net sales / revenue be covered (EUR)</t>
  </si>
  <si>
    <t>8. Chiffre d'affaires à assurer (EUR)</t>
  </si>
  <si>
    <t>8.1 Fourniture ou distribution de produits / équipement aéronautiques</t>
  </si>
  <si>
    <t>8.2. Fourniture de services (Ingénierie / Logiciels)</t>
  </si>
  <si>
    <t>8.3. Mise à disposition de personnel intérimaire</t>
  </si>
  <si>
    <t>Date du sinistre:</t>
  </si>
  <si>
    <t>Indemnisation:</t>
  </si>
  <si>
    <t>Réserves:</t>
  </si>
  <si>
    <t>10. Schadenverlauf der letzten 5 Jahre (nur bei Neuabschluss)</t>
  </si>
  <si>
    <t>10. Sinistralité 5 ans (pour nouveaux contrats seulement)</t>
  </si>
  <si>
    <t>label.section10.Claims</t>
  </si>
  <si>
    <t>We are interested in a quotation for local policies via WTW.</t>
  </si>
  <si>
    <t>Ich bin an einem Angebot zum Abschluss von Lokalpolicen über WTW interessiert.</t>
  </si>
  <si>
    <t>label.section5.SanctionEmbargo</t>
  </si>
  <si>
    <t>&lt;&lt; Veuillez entrer les pays!</t>
  </si>
  <si>
    <t>Chiffre d'affaire externe en EUR</t>
  </si>
  <si>
    <t>* merci d'identifier les compagnies du groupe Airbus (y compris les Tier 1 de groupe Airbus) auxquelles vous livrez des produits</t>
  </si>
  <si>
    <t>Bitte reichen Sie uns die aktuellen Versicherungsbestätigungen ein!</t>
  </si>
  <si>
    <t>Do Local policies exist with a minimum insured limit of USD 5 M</t>
  </si>
  <si>
    <t>10. Occurred claims in the last 5 years (for new contracts only)</t>
  </si>
  <si>
    <t>Please confirm if claims occurred in the last 5 years.</t>
  </si>
  <si>
    <t>9. Polices locales: Polices assurance responsabilité civile produits aéronautiques hors de l’UE</t>
  </si>
  <si>
    <t>Für Unternehmen außerhalb der EU ist die Angabe zu Lokalpolicen bei Ziffer 9 notwendig!</t>
  </si>
  <si>
    <t>For companies located outside the EU please answer questions regarding local policies (section 9)</t>
  </si>
  <si>
    <t>Umsatz mit dem versicherten Unternehmen in EUR</t>
  </si>
  <si>
    <t>Turnover with insured company in EUR</t>
  </si>
  <si>
    <t>label.section8.Table.HeadlineAirbus</t>
  </si>
  <si>
    <t>label.section8.Table.HeadlineNonAirbus</t>
  </si>
  <si>
    <t>Teilsumme</t>
  </si>
  <si>
    <t>Subtotal</t>
  </si>
  <si>
    <t>Sous-total</t>
  </si>
  <si>
    <t>Bestehen anderweitig abgeschlossene Versicherungspolicen mit einer Mindestversicherungssumme von 5 Mio. USD?</t>
  </si>
  <si>
    <t>Angaben zu Gesellschaften, für die Lokalpolicen abgeschlossen werden sollen</t>
  </si>
  <si>
    <t>Aucune offre ne peut être fournie pour:</t>
  </si>
  <si>
    <t>La couverture est possible exclusivement pour les fournisseurs Tier 1 et Tier 2.</t>
  </si>
  <si>
    <t>Activités de l'entreprise:</t>
  </si>
  <si>
    <t>Sous-traitance sans specification propre / Spécification propre</t>
  </si>
  <si>
    <t xml:space="preserve">Sous-traitance sans specification propre </t>
  </si>
  <si>
    <t>Est-ce que le risque à assurer (par ex. un site, activités de maintenance ou réparation, clients, contractants) se trouve dans un de ces pays mentionnés ci-dessus ou existe-t-il des contrats avec des personnes, sociétés ou institutions domiciliées dans un de ces pays?</t>
  </si>
  <si>
    <t xml:space="preserve">Est-ce que la société assurée est une filiale d'une société avec siège social dans un des pays mentionnés ci-dessus ou esst propriété d'une personne ou institution de ces pays? </t>
  </si>
  <si>
    <t>Est-ce qu'il y a des exportations (directes) connues dans un de ces pays mentionnés ci-dessus ou y a-t-il des intermédiaires de vente ou clients dans ces pays?</t>
  </si>
  <si>
    <t>Merci de choisir le montant assuré pour lequel vous souhaitez recevoir une offre:</t>
  </si>
  <si>
    <t>A noter: Pour chaque montant de garantie veuillez compléter un questionnaire pour recevoir des offres alternatives!</t>
  </si>
  <si>
    <t xml:space="preserve">Merci de compléter toutes les colonnes pertinentes pour garantir une offre ferme </t>
  </si>
  <si>
    <t>Existe-t-il des polices d'assurance locales pour un montant minimum de USD 5 Millions?</t>
  </si>
  <si>
    <t>(merci de nous adresser les certificats d'assurance en cours)</t>
  </si>
  <si>
    <t>Je suis intéressé par une offre pour mettre en place des polices locales via WTW.</t>
  </si>
  <si>
    <t>Merci de confirmer si des sinistres ont eu lieu au cours des 5 dernières années.</t>
  </si>
  <si>
    <t>Brève description du sinistre:</t>
  </si>
  <si>
    <t>* Bitte benennen Sie die Firmen des Airbus Konzerns (inkl. TIER 1 an Airbus Konzern), an die Ihr Unternehmen zuliefert:</t>
  </si>
  <si>
    <t>* Bitte benennen Sie die Firmen des Airbus Konzerns (inkl. TIER 1 an Airbus Konzern), für die Ihr Unternehmen eine Dienstleistung erbringt:</t>
  </si>
  <si>
    <t>* Bitte benennen Sie die Firmen des Airbus Konzerns (inkl. TIER 1 an Airbus Konzern), denen Ihr Unternehmen Arbeitskräfte stellt:</t>
  </si>
  <si>
    <t>* Please name the companies of Airbus group (incl. Tier1 to Airbus group) to which your company sells / delivers to:</t>
  </si>
  <si>
    <t>* Please name the companies of Airbus group (incl. Tier1 to Airbus group) to which your company delivers service to:</t>
  </si>
  <si>
    <t>* Please name the companies of Airbus group (incl. Tier1 to Airbus group) to which your company delivers workforce to:</t>
  </si>
  <si>
    <t>Details of companies for which local policies need to be placed.</t>
  </si>
  <si>
    <t>Pour les entreprises situées en dehors de l'UE, veuillez donner les informations pour les polices locales au point 9!</t>
  </si>
  <si>
    <t>CA effectué avec la société assurée en EUR</t>
  </si>
  <si>
    <t>Détails des filiales/succursales pour lesquelles des polices assurance doivent être souscrites.</t>
  </si>
  <si>
    <t>A noter: La couverture finira toujours le 15.10. de chaque année!</t>
  </si>
  <si>
    <t>Maintenance/Repair/Overhaul Companies</t>
  </si>
  <si>
    <t>Entreprises Maintenance, Réparation et Révision</t>
  </si>
  <si>
    <t>Luftfahrttechnische Betriebe</t>
  </si>
  <si>
    <t>Airbus Konzern*</t>
  </si>
  <si>
    <t>Andere Hersteller**</t>
  </si>
  <si>
    <t>Airbus group*</t>
  </si>
  <si>
    <t>Other manufacturers**</t>
  </si>
  <si>
    <t>Groupe Airbus*</t>
  </si>
  <si>
    <t>Autre fabricants**</t>
  </si>
  <si>
    <t>** Bitte benennen Sie die anderen Hersteller und deren Umsatzanteile, für die Ihr Unternehmen eine Dienstleistung erbringt:</t>
  </si>
  <si>
    <t>** Please name the other manufacturers and corresponding share of turnover to which your company deliver services to:</t>
  </si>
  <si>
    <t>** merci d'identifier les autres constructeurs auxquels et leur part respective du chiffre d'affaires vous fournissez des services:</t>
  </si>
  <si>
    <t>** Bitte benennen Sie die anderen Hersteller und deren Umsatzanteile, an die Ihr Unternehmen zuliefert:</t>
  </si>
  <si>
    <t>** Please name the other manufacturers and corresponding share of turnover you sell / deliver to:</t>
  </si>
  <si>
    <t>** Please name the other manufacturers and corresponding share of turnover to which your company delivers workforce to:</t>
  </si>
  <si>
    <t>** Bitte benennen Sie die anderen Hersteller und deren Umsatzanteile, denen Ihr Unternehmen Arbeitskräfte stellt:</t>
  </si>
  <si>
    <t>** merci d'identifier les autres constructeurs auxquels et leur part respective du chiffre d'affaires vous livrez des produits</t>
  </si>
  <si>
    <t>** merci d'identifier les autres constructeurs auxquels et leur part respective du chiffre d'affaires vous mettez à disposition du personnel:</t>
  </si>
  <si>
    <t>Hat das versicherte Unternehmen / Antragssteller bzw. Mitversicherte einen Sitz in Belarus (Weißrussland), Iran, Kuba, Myanmar, Nord-Korea, Russland, Syrien, der Ukraine oder Venezuela oder ist Bürger in einem dieser Länder?</t>
  </si>
  <si>
    <t>Has the Insured Company / Applicant or an Additional Insured a registered office or a subsidiary in Belarus, Iran, Cuba, Myanmar, North Korea, Russia, Syria, the Ukraine or Venezuela or is he /are they citizen(s) of one of these countries?</t>
  </si>
  <si>
    <t>Est-ce que la société assurée ou un assuré additionnel a un siège social ou une filiale en Iran, Syrie, Cuba, Russie, Bélarus, Ukraine, Corée du Nord, Myanmar ou Venezuela ou est-ce qu'il est / ils sont citoyens(s) d'un de ces pays?</t>
  </si>
  <si>
    <t>label.section8_1.ManufacturingDistribution.AIRBUSextd</t>
  </si>
  <si>
    <t>Sollte Ihnen bei dem Umsatz mit Unternehmen außerhalb des Airbus Konzerns bekannt sein, dass diese Unternehmen direkten Umsatz mit Airbus tätigen, bitten wir Sie diesen Anteil zu benennen.</t>
  </si>
  <si>
    <t>If you are aware of any turnover with companies outside Airbus Group that are directly related to Airbus, please specify this share.</t>
  </si>
  <si>
    <t>Si vous avez connaissance de ventes à des sociétés extérieures au groupe Airbus que ces sociétés effectuent des ventes directes à Airbus, veuillez indiquer cette proportion.</t>
  </si>
  <si>
    <t>3. Beschreibung der zu versichernden Tätigkeiten &gt;&gt; UNBEDINGT AUSZUFÜLLEN !!! &lt;&lt;</t>
  </si>
  <si>
    <t>3. Description of business activities to be insured &gt;&gt; MUST BE FILLED IN !!! &lt;&lt;</t>
  </si>
  <si>
    <t>3. Description des activités à assurer &gt;&gt; À REMPLIR IMPÉRATIVEMENT ! !! &lt;&lt;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</si>
</sst>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 &quot;kEUR&quot;"/>
    <numFmt numFmtId="166" formatCode="#,##0\ &quot;M&quot;"/>
  </numFmts>
  <fonts count="31" x14ac:knownFonts="1">
    <font>
      <sz val="10"/>
      <name val="Arial"/>
    </font>
    <font>
      <sz val="8"/>
      <name val="Arial"/>
      <family val="2"/>
    </font>
    <font>
      <sz val="10"/>
      <name val="Arial"/>
      <family val="2"/>
    </font>
    <font>
      <b/>
      <sz val="11"/>
      <name val="Arial"/>
      <family val="2"/>
    </font>
    <font>
      <b/>
      <sz val="14"/>
      <name val="Arial"/>
      <family val="2"/>
    </font>
    <font>
      <sz val="11"/>
      <name val="Arial"/>
      <family val="2"/>
    </font>
    <font>
      <b/>
      <i/>
      <sz val="11"/>
      <name val="Arial"/>
      <family val="2"/>
    </font>
    <font>
      <sz val="14"/>
      <name val="Arial"/>
      <family val="2"/>
    </font>
    <font>
      <sz val="11"/>
      <name val="Calibri"/>
      <family val="2"/>
    </font>
    <font>
      <b/>
      <sz val="16"/>
      <name val="Arial"/>
      <family val="2"/>
    </font>
    <font>
      <i/>
      <sz val="11"/>
      <name val="Arial"/>
      <family val="2"/>
    </font>
    <font>
      <b/>
      <i/>
      <sz val="8"/>
      <name val="Arial"/>
      <family val="2"/>
    </font>
    <font>
      <i/>
      <sz val="8"/>
      <name val="Arial"/>
      <family val="2"/>
    </font>
    <font>
      <b/>
      <sz val="10"/>
      <name val="Arial"/>
      <family val="2"/>
    </font>
    <font>
      <u/>
      <sz val="11"/>
      <color indexed="12"/>
      <name val="Arial"/>
      <family val="2"/>
    </font>
    <font>
      <b/>
      <sz val="8"/>
      <name val="Arial"/>
      <family val="2"/>
    </font>
    <font>
      <b/>
      <i/>
      <sz val="12"/>
      <name val="Arial"/>
      <family val="2"/>
    </font>
    <font>
      <b/>
      <sz val="12"/>
      <name val="Arial"/>
      <family val="2"/>
    </font>
    <font>
      <sz val="12"/>
      <name val="Arial"/>
      <family val="2"/>
    </font>
    <font>
      <strike/>
      <sz val="8"/>
      <name val="Arial"/>
      <family val="2"/>
    </font>
    <font>
      <u/>
      <sz val="8"/>
      <name val="Arial"/>
      <family val="2"/>
    </font>
    <font>
      <b/>
      <sz val="8"/>
      <color theme="1"/>
      <name val="Arial"/>
      <family val="2"/>
    </font>
    <font>
      <b/>
      <sz val="11"/>
      <color rgb="FFFF0000"/>
      <name val="Arial"/>
      <family val="2"/>
    </font>
    <font>
      <sz val="11"/>
      <color rgb="FFCCFFCC"/>
      <name val="Arial"/>
      <family val="2"/>
    </font>
    <font>
      <b/>
      <sz val="11"/>
      <color rgb="FFCCFFCC"/>
      <name val="Arial"/>
      <family val="2"/>
    </font>
    <font>
      <b/>
      <sz val="8"/>
      <color rgb="FFFF0000"/>
      <name val="Arial"/>
      <family val="2"/>
    </font>
    <font>
      <b/>
      <sz val="10"/>
      <color rgb="FF000000"/>
      <name val="Arial"/>
      <family val="2"/>
    </font>
    <font>
      <b/>
      <sz val="18"/>
      <name val="Arial"/>
      <family val="2"/>
    </font>
    <font>
      <b/>
      <sz val="10"/>
      <color rgb="FFFF0000"/>
      <name val="Arial"/>
      <family val="2"/>
    </font>
    <font>
      <sz val="10"/>
      <color theme="2" tint="-9.9978637043366805E-2"/>
      <name val="Arial"/>
      <family val="2"/>
    </font>
    <font>
      <b/>
      <sz val="9"/>
      <name val="Arial"/>
      <family val="2"/>
    </font>
  </fonts>
  <fills count="70">
    <fill>
      <patternFill patternType="none"/>
    </fill>
    <fill>
      <patternFill patternType="gray125"/>
    </fill>
    <fill>
      <patternFill patternType="solid">
        <fgColor rgb="FFFFFFFF"/>
        <bgColor indexed="64"/>
      </patternFill>
    </fill>
    <fill>
      <patternFill patternType="solid">
        <fgColor rgb="FFFFCCFF"/>
        <bgColor indexed="64"/>
      </patternFill>
    </fill>
    <fill>
      <patternFill patternType="solid">
        <fgColor rgb="FFFFCCCC"/>
        <bgColor indexed="64"/>
      </patternFill>
    </fill>
    <fill>
      <patternFill patternType="solid">
        <fgColor rgb="FFFFCC99"/>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rgb="FFCCECFF"/>
        <bgColor indexed="64"/>
      </patternFill>
    </fill>
    <fill>
      <patternFill patternType="solid">
        <fgColor rgb="FF000000"/>
        <bgColor indexed="64"/>
      </patternFill>
    </fill>
    <fill>
      <patternFill patternType="solid">
        <fgColor rgb="FFEEECE1"/>
        <bgColor indexed="64"/>
      </patternFill>
    </fill>
    <fill>
      <patternFill patternType="solid">
        <fgColor rgb="FF63666A"/>
        <bgColor indexed="64"/>
      </patternFill>
    </fill>
    <fill>
      <patternFill patternType="solid">
        <fgColor rgb="FF702082"/>
        <bgColor indexed="64"/>
      </patternFill>
    </fill>
    <fill>
      <patternFill patternType="solid">
        <fgColor rgb="FFFFB81C"/>
        <bgColor indexed="64"/>
      </patternFill>
    </fill>
    <fill>
      <patternFill patternType="solid">
        <fgColor rgb="FF00A0D2"/>
        <bgColor indexed="64"/>
      </patternFill>
    </fill>
    <fill>
      <patternFill patternType="solid">
        <fgColor rgb="FFC110A0"/>
        <bgColor indexed="64"/>
      </patternFill>
    </fill>
    <fill>
      <patternFill patternType="solid">
        <fgColor rgb="FF00C389"/>
        <bgColor indexed="64"/>
      </patternFill>
    </fill>
    <fill>
      <patternFill patternType="solid">
        <fgColor rgb="FFF2F2F2"/>
        <bgColor indexed="64"/>
      </patternFill>
    </fill>
    <fill>
      <patternFill patternType="solid">
        <fgColor rgb="FF808080"/>
        <bgColor indexed="64"/>
      </patternFill>
    </fill>
    <fill>
      <patternFill patternType="solid">
        <fgColor rgb="FFDDD9C4"/>
        <bgColor indexed="64"/>
      </patternFill>
    </fill>
    <fill>
      <patternFill patternType="solid">
        <fgColor rgb="FFDFE0E1"/>
        <bgColor indexed="64"/>
      </patternFill>
    </fill>
    <fill>
      <patternFill patternType="solid">
        <fgColor rgb="FFEAC7F1"/>
        <bgColor indexed="64"/>
      </patternFill>
    </fill>
    <fill>
      <patternFill patternType="solid">
        <fgColor rgb="FFFFF0D0"/>
        <bgColor indexed="64"/>
      </patternFill>
    </fill>
    <fill>
      <patternFill patternType="solid">
        <fgColor rgb="FFC1F0FF"/>
        <bgColor indexed="64"/>
      </patternFill>
    </fill>
    <fill>
      <patternFill patternType="solid">
        <fgColor rgb="FFFBC6F1"/>
        <bgColor indexed="64"/>
      </patternFill>
    </fill>
    <fill>
      <patternFill patternType="solid">
        <fgColor rgb="FFBFFFEC"/>
        <bgColor indexed="64"/>
      </patternFill>
    </fill>
    <fill>
      <patternFill patternType="solid">
        <fgColor rgb="FFD9D9D9"/>
        <bgColor indexed="64"/>
      </patternFill>
    </fill>
    <fill>
      <patternFill patternType="solid">
        <fgColor rgb="FF595959"/>
        <bgColor indexed="64"/>
      </patternFill>
    </fill>
    <fill>
      <patternFill patternType="solid">
        <fgColor rgb="FFC4BD97"/>
        <bgColor indexed="64"/>
      </patternFill>
    </fill>
    <fill>
      <patternFill patternType="solid">
        <fgColor rgb="FFBFC1C4"/>
        <bgColor indexed="64"/>
      </patternFill>
    </fill>
    <fill>
      <patternFill patternType="solid">
        <fgColor rgb="FFD58EE3"/>
        <bgColor indexed="64"/>
      </patternFill>
    </fill>
    <fill>
      <patternFill patternType="solid">
        <fgColor rgb="FFFFE1A4"/>
        <bgColor indexed="64"/>
      </patternFill>
    </fill>
    <fill>
      <patternFill patternType="solid">
        <fgColor rgb="FF86E1FF"/>
        <bgColor indexed="64"/>
      </patternFill>
    </fill>
    <fill>
      <patternFill patternType="solid">
        <fgColor rgb="FFF58FE3"/>
        <bgColor indexed="64"/>
      </patternFill>
    </fill>
    <fill>
      <patternFill patternType="solid">
        <fgColor rgb="FF80FFD9"/>
        <bgColor indexed="64"/>
      </patternFill>
    </fill>
    <fill>
      <patternFill patternType="solid">
        <fgColor rgb="FFBFBFBF"/>
        <bgColor indexed="64"/>
      </patternFill>
    </fill>
    <fill>
      <patternFill patternType="solid">
        <fgColor rgb="FF404040"/>
        <bgColor indexed="64"/>
      </patternFill>
    </fill>
    <fill>
      <patternFill patternType="solid">
        <fgColor rgb="FF948A54"/>
        <bgColor indexed="64"/>
      </patternFill>
    </fill>
    <fill>
      <patternFill patternType="solid">
        <fgColor rgb="FF9FA3A6"/>
        <bgColor indexed="64"/>
      </patternFill>
    </fill>
    <fill>
      <patternFill patternType="solid">
        <fgColor rgb="FFBF56D6"/>
        <bgColor indexed="64"/>
      </patternFill>
    </fill>
    <fill>
      <patternFill patternType="solid">
        <fgColor rgb="FFFFD275"/>
        <bgColor indexed="64"/>
      </patternFill>
    </fill>
    <fill>
      <patternFill patternType="solid">
        <fgColor rgb="FF4AD2FF"/>
        <bgColor indexed="64"/>
      </patternFill>
    </fill>
    <fill>
      <patternFill patternType="solid">
        <fgColor rgb="FFF156D6"/>
        <bgColor indexed="64"/>
      </patternFill>
    </fill>
    <fill>
      <patternFill patternType="solid">
        <fgColor rgb="FF42FFC7"/>
        <bgColor indexed="64"/>
      </patternFill>
    </fill>
    <fill>
      <patternFill patternType="solid">
        <fgColor rgb="FFA6A6A6"/>
        <bgColor indexed="64"/>
      </patternFill>
    </fill>
    <fill>
      <patternFill patternType="solid">
        <fgColor rgb="FF262626"/>
        <bgColor indexed="64"/>
      </patternFill>
    </fill>
    <fill>
      <patternFill patternType="solid">
        <fgColor rgb="FF494529"/>
        <bgColor indexed="64"/>
      </patternFill>
    </fill>
    <fill>
      <patternFill patternType="solid">
        <fgColor rgb="FF4A4D4F"/>
        <bgColor indexed="64"/>
      </patternFill>
    </fill>
    <fill>
      <patternFill patternType="solid">
        <fgColor rgb="FF541861"/>
        <bgColor indexed="64"/>
      </patternFill>
    </fill>
    <fill>
      <patternFill patternType="solid">
        <fgColor rgb="FFD28E00"/>
        <bgColor indexed="64"/>
      </patternFill>
    </fill>
    <fill>
      <patternFill patternType="solid">
        <fgColor rgb="FF00769D"/>
        <bgColor indexed="64"/>
      </patternFill>
    </fill>
    <fill>
      <patternFill patternType="solid">
        <fgColor rgb="FF8F0C78"/>
        <bgColor indexed="64"/>
      </patternFill>
    </fill>
    <fill>
      <patternFill patternType="solid">
        <fgColor rgb="FF009367"/>
        <bgColor indexed="64"/>
      </patternFill>
    </fill>
    <fill>
      <patternFill patternType="solid">
        <fgColor rgb="FF0D0D0D"/>
        <bgColor indexed="64"/>
      </patternFill>
    </fill>
    <fill>
      <patternFill patternType="solid">
        <fgColor rgb="FF1D1B10"/>
        <bgColor indexed="64"/>
      </patternFill>
    </fill>
    <fill>
      <patternFill patternType="solid">
        <fgColor rgb="FF313335"/>
        <bgColor indexed="64"/>
      </patternFill>
    </fill>
    <fill>
      <patternFill patternType="solid">
        <fgColor rgb="FF381041"/>
        <bgColor indexed="64"/>
      </patternFill>
    </fill>
    <fill>
      <patternFill patternType="solid">
        <fgColor rgb="FF8C5F00"/>
        <bgColor indexed="64"/>
      </patternFill>
    </fill>
    <fill>
      <patternFill patternType="solid">
        <fgColor rgb="FF004F68"/>
        <bgColor indexed="64"/>
      </patternFill>
    </fill>
    <fill>
      <patternFill patternType="solid">
        <fgColor rgb="FF600951"/>
        <bgColor indexed="64"/>
      </patternFill>
    </fill>
    <fill>
      <patternFill patternType="solid">
        <fgColor rgb="FF006244"/>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BFFFEC"/>
        <bgColor auto="1"/>
      </patternFill>
    </fill>
    <fill>
      <patternFill patternType="solid">
        <fgColor indexed="65"/>
        <bgColor auto="1"/>
      </patternFill>
    </fill>
    <fill>
      <patternFill patternType="solid">
        <fgColor rgb="FFFFE1A4"/>
        <bgColor auto="1"/>
      </patternFill>
    </fill>
  </fills>
  <borders count="53">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ck">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right/>
      <top style="thin">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ck">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ck">
        <color indexed="64"/>
      </top>
      <bottom style="thin">
        <color indexed="64"/>
      </bottom>
      <diagonal/>
    </border>
    <border>
      <left style="thick">
        <color indexed="64"/>
      </left>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rgb="FFFF00FF"/>
      </left>
      <right style="thick">
        <color rgb="FFFF00FF"/>
      </right>
      <top style="thick">
        <color rgb="FFFF00FF"/>
      </top>
      <bottom/>
      <diagonal/>
    </border>
    <border>
      <left style="thick">
        <color rgb="FFFF00FF"/>
      </left>
      <right style="thick">
        <color rgb="FFFF00FF"/>
      </right>
      <top/>
      <bottom/>
      <diagonal/>
    </border>
    <border>
      <left style="thick">
        <color rgb="FFFF00FF"/>
      </left>
      <right style="thick">
        <color rgb="FFFF00FF"/>
      </right>
      <top/>
      <bottom style="thick">
        <color rgb="FFFF00FF"/>
      </bottom>
      <diagonal/>
    </border>
    <border>
      <left/>
      <right style="thick">
        <color rgb="FFBFFFEC"/>
      </right>
      <top/>
      <bottom/>
      <diagonal/>
    </border>
  </borders>
  <cellStyleXfs count="3">
    <xf numFmtId="0" fontId="0" fillId="0" borderId="0"/>
    <xf numFmtId="0" fontId="14" fillId="0" borderId="0" applyNumberFormat="0" applyFill="0" applyBorder="0" applyAlignment="0" applyProtection="0">
      <alignment vertical="top"/>
      <protection locked="0"/>
    </xf>
    <xf numFmtId="0" fontId="2" fillId="0" borderId="0"/>
  </cellStyleXfs>
  <cellXfs count="278">
    <xf numFmtId="0" fontId="0" fillId="0" borderId="0" xfId="0"/>
    <xf numFmtId="0" fontId="0" fillId="0" borderId="0" xfId="0" applyAlignment="1">
      <alignment wrapText="1"/>
    </xf>
    <xf numFmtId="0" fontId="0" fillId="0" borderId="0" xfId="0" applyAlignment="1">
      <alignment vertical="top" wrapText="1"/>
    </xf>
    <xf numFmtId="0" fontId="5" fillId="0" borderId="0" xfId="0" applyFont="1"/>
    <xf numFmtId="0" fontId="0" fillId="0" borderId="0" xfId="0" applyAlignment="1">
      <alignment vertical="top"/>
    </xf>
    <xf numFmtId="0" fontId="2" fillId="0" borderId="0" xfId="0" applyFont="1" applyAlignment="1">
      <alignment horizontal="left" vertical="top" wrapText="1" readingOrder="1"/>
    </xf>
    <xf numFmtId="0" fontId="0" fillId="2" borderId="0" xfId="0" applyFill="1"/>
    <xf numFmtId="0" fontId="0" fillId="3" borderId="0" xfId="0" applyFill="1"/>
    <xf numFmtId="0" fontId="21" fillId="0" borderId="0" xfId="0" applyFont="1"/>
    <xf numFmtId="0" fontId="0" fillId="4" borderId="0" xfId="0" applyFill="1"/>
    <xf numFmtId="0" fontId="0" fillId="0" borderId="0" xfId="0" applyAlignment="1">
      <alignment horizontal="right"/>
    </xf>
    <xf numFmtId="0" fontId="0" fillId="0" borderId="1" xfId="0" applyBorder="1"/>
    <xf numFmtId="0" fontId="0" fillId="5" borderId="0" xfId="0" applyFill="1"/>
    <xf numFmtId="0" fontId="0" fillId="0" borderId="2" xfId="0" applyBorder="1"/>
    <xf numFmtId="0" fontId="0" fillId="6" borderId="0" xfId="0" applyFill="1"/>
    <xf numFmtId="0" fontId="0" fillId="7" borderId="0" xfId="0" applyFill="1"/>
    <xf numFmtId="0" fontId="0" fillId="8" borderId="0" xfId="0" applyFill="1"/>
    <xf numFmtId="0" fontId="0" fillId="9" borderId="0" xfId="0" applyFill="1"/>
    <xf numFmtId="0" fontId="0" fillId="0" borderId="3" xfId="0" applyBorder="1"/>
    <xf numFmtId="0" fontId="0" fillId="2" borderId="4" xfId="0" applyFill="1" applyBorder="1"/>
    <xf numFmtId="0" fontId="0" fillId="10" borderId="5" xfId="0" applyFill="1" applyBorder="1"/>
    <xf numFmtId="0" fontId="0" fillId="11" borderId="5" xfId="0" applyFill="1" applyBorder="1"/>
    <xf numFmtId="0" fontId="0" fillId="12" borderId="5" xfId="0" applyFill="1" applyBorder="1"/>
    <xf numFmtId="0" fontId="0" fillId="13" borderId="5" xfId="0" applyFill="1" applyBorder="1"/>
    <xf numFmtId="0" fontId="0" fillId="14" borderId="5" xfId="0" applyFill="1" applyBorder="1"/>
    <xf numFmtId="0" fontId="0" fillId="15" borderId="5" xfId="0" applyFill="1" applyBorder="1"/>
    <xf numFmtId="0" fontId="0" fillId="16" borderId="5" xfId="0" applyFill="1" applyBorder="1"/>
    <xf numFmtId="0" fontId="0" fillId="17" borderId="5" xfId="0" applyFill="1" applyBorder="1"/>
    <xf numFmtId="0" fontId="0" fillId="12" borderId="6" xfId="0" applyFill="1" applyBorder="1"/>
    <xf numFmtId="0" fontId="0" fillId="18" borderId="4" xfId="0" applyFill="1" applyBorder="1"/>
    <xf numFmtId="0" fontId="0" fillId="19" borderId="5" xfId="0" applyFill="1" applyBorder="1"/>
    <xf numFmtId="0" fontId="0" fillId="20" borderId="5" xfId="0" applyFill="1" applyBorder="1"/>
    <xf numFmtId="0" fontId="0" fillId="21" borderId="5" xfId="0" applyFill="1" applyBorder="1"/>
    <xf numFmtId="0" fontId="0" fillId="22" borderId="5" xfId="0" applyFill="1" applyBorder="1"/>
    <xf numFmtId="0" fontId="0" fillId="23" borderId="5" xfId="0" applyFill="1" applyBorder="1"/>
    <xf numFmtId="0" fontId="0" fillId="24" borderId="5" xfId="0" applyFill="1" applyBorder="1"/>
    <xf numFmtId="0" fontId="0" fillId="25" borderId="5" xfId="0" applyFill="1" applyBorder="1"/>
    <xf numFmtId="0" fontId="0" fillId="26" borderId="5" xfId="0" applyFill="1" applyBorder="1"/>
    <xf numFmtId="0" fontId="0" fillId="21" borderId="6" xfId="0" applyFill="1" applyBorder="1"/>
    <xf numFmtId="0" fontId="0" fillId="27" borderId="4" xfId="0" applyFill="1" applyBorder="1"/>
    <xf numFmtId="0" fontId="0" fillId="28" borderId="5" xfId="0" applyFill="1" applyBorder="1"/>
    <xf numFmtId="0" fontId="0" fillId="29" borderId="5" xfId="0" applyFill="1" applyBorder="1"/>
    <xf numFmtId="0" fontId="0" fillId="30" borderId="5" xfId="0" applyFill="1" applyBorder="1"/>
    <xf numFmtId="0" fontId="0" fillId="31" borderId="5" xfId="0" applyFill="1" applyBorder="1"/>
    <xf numFmtId="0" fontId="0" fillId="32" borderId="5" xfId="0" applyFill="1" applyBorder="1"/>
    <xf numFmtId="0" fontId="0" fillId="33" borderId="5" xfId="0" applyFill="1" applyBorder="1"/>
    <xf numFmtId="0" fontId="0" fillId="34" borderId="5" xfId="0" applyFill="1" applyBorder="1"/>
    <xf numFmtId="0" fontId="0" fillId="35" borderId="5" xfId="0" applyFill="1" applyBorder="1"/>
    <xf numFmtId="0" fontId="0" fillId="30" borderId="6" xfId="0" applyFill="1" applyBorder="1"/>
    <xf numFmtId="0" fontId="0" fillId="36" borderId="4" xfId="0" applyFill="1" applyBorder="1"/>
    <xf numFmtId="0" fontId="0" fillId="37" borderId="5" xfId="0" applyFill="1" applyBorder="1"/>
    <xf numFmtId="0" fontId="0" fillId="38" borderId="5" xfId="0" applyFill="1" applyBorder="1"/>
    <xf numFmtId="0" fontId="0" fillId="39" borderId="5" xfId="0" applyFill="1" applyBorder="1"/>
    <xf numFmtId="0" fontId="0" fillId="40" borderId="5" xfId="0" applyFill="1" applyBorder="1"/>
    <xf numFmtId="0" fontId="0" fillId="41" borderId="5" xfId="0" applyFill="1" applyBorder="1"/>
    <xf numFmtId="0" fontId="0" fillId="42" borderId="5" xfId="0" applyFill="1" applyBorder="1"/>
    <xf numFmtId="0" fontId="0" fillId="43" borderId="5" xfId="0" applyFill="1" applyBorder="1"/>
    <xf numFmtId="0" fontId="0" fillId="44" borderId="5" xfId="0" applyFill="1" applyBorder="1"/>
    <xf numFmtId="0" fontId="0" fillId="39" borderId="6" xfId="0" applyFill="1" applyBorder="1"/>
    <xf numFmtId="0" fontId="0" fillId="45" borderId="4" xfId="0" applyFill="1" applyBorder="1"/>
    <xf numFmtId="0" fontId="0" fillId="46" borderId="5" xfId="0" applyFill="1" applyBorder="1"/>
    <xf numFmtId="0" fontId="0" fillId="47" borderId="5" xfId="0" applyFill="1" applyBorder="1"/>
    <xf numFmtId="0" fontId="0" fillId="48" borderId="5" xfId="0" applyFill="1" applyBorder="1"/>
    <xf numFmtId="0" fontId="0" fillId="49" borderId="5" xfId="0" applyFill="1" applyBorder="1"/>
    <xf numFmtId="0" fontId="0" fillId="50" borderId="5" xfId="0" applyFill="1" applyBorder="1"/>
    <xf numFmtId="0" fontId="0" fillId="51" borderId="5" xfId="0" applyFill="1" applyBorder="1"/>
    <xf numFmtId="0" fontId="0" fillId="52" borderId="5" xfId="0" applyFill="1" applyBorder="1"/>
    <xf numFmtId="0" fontId="0" fillId="53" borderId="5" xfId="0" applyFill="1" applyBorder="1"/>
    <xf numFmtId="0" fontId="0" fillId="48" borderId="6" xfId="0" applyFill="1" applyBorder="1"/>
    <xf numFmtId="0" fontId="0" fillId="19" borderId="4" xfId="0" applyFill="1" applyBorder="1"/>
    <xf numFmtId="0" fontId="0" fillId="54" borderId="5" xfId="0" applyFill="1" applyBorder="1"/>
    <xf numFmtId="0" fontId="0" fillId="55" borderId="5" xfId="0" applyFill="1" applyBorder="1"/>
    <xf numFmtId="0" fontId="0" fillId="56" borderId="5" xfId="0" applyFill="1" applyBorder="1"/>
    <xf numFmtId="0" fontId="0" fillId="57" borderId="5" xfId="0" applyFill="1" applyBorder="1"/>
    <xf numFmtId="0" fontId="0" fillId="58" borderId="5" xfId="0" applyFill="1" applyBorder="1"/>
    <xf numFmtId="0" fontId="0" fillId="59" borderId="5" xfId="0" applyFill="1" applyBorder="1"/>
    <xf numFmtId="0" fontId="0" fillId="60" borderId="5" xfId="0" applyFill="1" applyBorder="1"/>
    <xf numFmtId="0" fontId="0" fillId="61" borderId="5" xfId="0" applyFill="1" applyBorder="1"/>
    <xf numFmtId="0" fontId="0" fillId="56" borderId="6" xfId="0" applyFill="1" applyBorder="1"/>
    <xf numFmtId="0" fontId="0" fillId="26" borderId="0" xfId="0" applyFill="1"/>
    <xf numFmtId="0" fontId="4" fillId="26" borderId="0" xfId="0" applyFont="1" applyFill="1" applyAlignment="1">
      <alignment vertical="center"/>
    </xf>
    <xf numFmtId="0" fontId="7" fillId="26" borderId="0" xfId="0" applyFont="1" applyFill="1" applyAlignment="1">
      <alignment vertical="center"/>
    </xf>
    <xf numFmtId="0" fontId="0" fillId="26" borderId="0" xfId="0" applyFill="1" applyAlignment="1">
      <alignment vertical="center"/>
    </xf>
    <xf numFmtId="0" fontId="3" fillId="32" borderId="0" xfId="0" applyFont="1" applyFill="1" applyAlignment="1">
      <alignment vertical="center"/>
    </xf>
    <xf numFmtId="0" fontId="9" fillId="26" borderId="0" xfId="0" applyFont="1" applyFill="1" applyAlignment="1">
      <alignment vertical="center"/>
    </xf>
    <xf numFmtId="0" fontId="5" fillId="26" borderId="0" xfId="0" applyFont="1" applyFill="1"/>
    <xf numFmtId="0" fontId="6" fillId="26" borderId="0" xfId="0" applyFont="1" applyFill="1" applyAlignment="1">
      <alignment vertical="center"/>
    </xf>
    <xf numFmtId="0" fontId="5" fillId="26" borderId="0" xfId="0" applyFont="1" applyFill="1" applyAlignment="1">
      <alignment vertical="center"/>
    </xf>
    <xf numFmtId="0" fontId="5" fillId="32" borderId="0" xfId="0" applyFont="1" applyFill="1" applyAlignment="1">
      <alignment vertical="center"/>
    </xf>
    <xf numFmtId="0" fontId="5" fillId="26" borderId="0" xfId="0" applyFont="1" applyFill="1" applyAlignment="1">
      <alignment vertical="top"/>
    </xf>
    <xf numFmtId="0" fontId="5" fillId="0" borderId="0" xfId="0" applyFont="1" applyAlignment="1">
      <alignment vertical="top"/>
    </xf>
    <xf numFmtId="0" fontId="5" fillId="26" borderId="0" xfId="0" applyFont="1" applyFill="1" applyAlignment="1">
      <alignment wrapText="1"/>
    </xf>
    <xf numFmtId="0" fontId="3" fillId="26" borderId="0" xfId="0" applyFont="1" applyFill="1" applyAlignment="1">
      <alignment wrapText="1"/>
    </xf>
    <xf numFmtId="0" fontId="5" fillId="26" borderId="0" xfId="0" applyFont="1" applyFill="1" applyAlignment="1">
      <alignment horizontal="left" vertical="top" wrapText="1" readingOrder="1"/>
    </xf>
    <xf numFmtId="0" fontId="5" fillId="26" borderId="0" xfId="0" applyFont="1" applyFill="1" applyAlignment="1">
      <alignment horizontal="left" vertical="center"/>
    </xf>
    <xf numFmtId="0" fontId="8" fillId="26" borderId="0" xfId="0" applyFont="1" applyFill="1" applyAlignment="1">
      <alignment vertical="center"/>
    </xf>
    <xf numFmtId="0" fontId="1" fillId="0" borderId="0" xfId="0" applyFont="1"/>
    <xf numFmtId="0" fontId="11" fillId="0" borderId="0" xfId="0" applyFont="1"/>
    <xf numFmtId="0" fontId="1" fillId="20" borderId="0" xfId="0" applyFont="1" applyFill="1"/>
    <xf numFmtId="0" fontId="1" fillId="26" borderId="0" xfId="0" applyFont="1" applyFill="1"/>
    <xf numFmtId="0" fontId="12" fillId="0" borderId="0" xfId="0" applyFont="1"/>
    <xf numFmtId="0" fontId="1" fillId="32" borderId="0" xfId="0" applyFont="1" applyFill="1"/>
    <xf numFmtId="0" fontId="12" fillId="32" borderId="0" xfId="0" applyFont="1" applyFill="1"/>
    <xf numFmtId="0" fontId="5" fillId="26" borderId="0" xfId="0" applyFont="1" applyFill="1" applyAlignment="1">
      <alignment vertical="center" wrapText="1"/>
    </xf>
    <xf numFmtId="0" fontId="5" fillId="26" borderId="0" xfId="0" applyFont="1" applyFill="1" applyAlignment="1">
      <alignment horizontal="left" vertical="center" wrapText="1"/>
    </xf>
    <xf numFmtId="0" fontId="3" fillId="26" borderId="0" xfId="0" applyFont="1" applyFill="1" applyAlignment="1">
      <alignment vertical="center"/>
    </xf>
    <xf numFmtId="0" fontId="3" fillId="26" borderId="0" xfId="0" applyFont="1" applyFill="1" applyAlignment="1">
      <alignment horizontal="left" vertical="center"/>
    </xf>
    <xf numFmtId="0" fontId="15" fillId="26" borderId="0" xfId="0" applyFont="1" applyFill="1" applyAlignment="1">
      <alignment horizontal="left" vertical="center" wrapText="1"/>
    </xf>
    <xf numFmtId="0" fontId="22" fillId="32" borderId="0" xfId="0" applyFont="1" applyFill="1" applyAlignment="1">
      <alignment horizontal="right" vertical="center"/>
    </xf>
    <xf numFmtId="0" fontId="22" fillId="26" borderId="0" xfId="0" applyFont="1" applyFill="1" applyAlignment="1">
      <alignment horizontal="right" vertical="center"/>
    </xf>
    <xf numFmtId="0" fontId="5" fillId="35" borderId="0" xfId="0" applyFont="1" applyFill="1" applyAlignment="1">
      <alignment horizontal="left" vertical="center" wrapText="1"/>
    </xf>
    <xf numFmtId="0" fontId="1" fillId="0" borderId="0" xfId="0" applyFont="1" applyAlignment="1">
      <alignment vertical="center"/>
    </xf>
    <xf numFmtId="0" fontId="1" fillId="0" borderId="0" xfId="0" applyFont="1" applyAlignment="1">
      <alignment vertical="center" wrapText="1"/>
    </xf>
    <xf numFmtId="0" fontId="17" fillId="26" borderId="0" xfId="0" applyFont="1" applyFill="1" applyAlignment="1">
      <alignment horizontal="left" vertical="center"/>
    </xf>
    <xf numFmtId="0" fontId="17" fillId="26" borderId="0" xfId="0" applyFont="1" applyFill="1" applyAlignment="1">
      <alignment horizontal="right" vertical="center"/>
    </xf>
    <xf numFmtId="0" fontId="19" fillId="0" borderId="0" xfId="0" applyFont="1"/>
    <xf numFmtId="0" fontId="20" fillId="0" borderId="0" xfId="0" applyFont="1"/>
    <xf numFmtId="0" fontId="15" fillId="62" borderId="0" xfId="0" applyFont="1" applyFill="1" applyAlignment="1">
      <alignment horizontal="center" vertical="center"/>
    </xf>
    <xf numFmtId="0" fontId="15" fillId="62" borderId="0" xfId="0" applyFont="1" applyFill="1" applyAlignment="1">
      <alignment horizontal="center" vertical="center" wrapText="1"/>
    </xf>
    <xf numFmtId="0" fontId="3" fillId="26" borderId="7" xfId="0" applyFont="1" applyFill="1" applyBorder="1" applyAlignment="1">
      <alignment horizontal="center" vertical="center" wrapText="1"/>
    </xf>
    <xf numFmtId="0" fontId="3" fillId="35" borderId="8" xfId="0" applyFont="1" applyFill="1" applyBorder="1" applyAlignment="1">
      <alignment vertical="center" wrapText="1"/>
    </xf>
    <xf numFmtId="0" fontId="5" fillId="26" borderId="10" xfId="0" applyFont="1" applyFill="1" applyBorder="1"/>
    <xf numFmtId="0" fontId="5" fillId="26" borderId="11" xfId="0" applyFont="1" applyFill="1" applyBorder="1" applyAlignment="1">
      <alignment vertical="center"/>
    </xf>
    <xf numFmtId="0" fontId="3" fillId="35" borderId="8" xfId="0" applyFont="1" applyFill="1" applyBorder="1" applyAlignment="1">
      <alignment vertical="center"/>
    </xf>
    <xf numFmtId="0" fontId="5" fillId="26" borderId="12" xfId="0" applyFont="1" applyFill="1" applyBorder="1" applyAlignment="1">
      <alignment horizontal="center" vertical="center" wrapText="1"/>
    </xf>
    <xf numFmtId="0" fontId="3" fillId="26" borderId="14" xfId="0" applyFont="1" applyFill="1" applyBorder="1" applyAlignment="1">
      <alignment vertical="center"/>
    </xf>
    <xf numFmtId="0" fontId="3" fillId="35" borderId="15" xfId="0" applyFont="1" applyFill="1" applyBorder="1" applyAlignment="1">
      <alignment vertical="center"/>
    </xf>
    <xf numFmtId="0" fontId="5" fillId="26" borderId="16" xfId="0" applyFont="1" applyFill="1" applyBorder="1" applyAlignment="1">
      <alignment horizontal="center" vertical="center" wrapText="1"/>
    </xf>
    <xf numFmtId="0" fontId="5" fillId="26" borderId="18" xfId="0" applyFont="1" applyFill="1" applyBorder="1" applyAlignment="1">
      <alignment horizontal="center" vertical="center" wrapText="1"/>
    </xf>
    <xf numFmtId="0" fontId="5" fillId="26" borderId="20" xfId="0" applyFont="1" applyFill="1" applyBorder="1" applyAlignment="1">
      <alignment horizontal="center" vertical="center" wrapText="1"/>
    </xf>
    <xf numFmtId="0" fontId="3" fillId="35" borderId="22" xfId="0" applyFont="1" applyFill="1" applyBorder="1" applyAlignment="1">
      <alignment vertical="center"/>
    </xf>
    <xf numFmtId="0" fontId="3" fillId="35" borderId="23" xfId="0" applyFont="1" applyFill="1" applyBorder="1" applyAlignment="1">
      <alignment vertical="center"/>
    </xf>
    <xf numFmtId="164" fontId="3" fillId="35" borderId="23" xfId="0" applyNumberFormat="1" applyFont="1" applyFill="1" applyBorder="1" applyAlignment="1">
      <alignment horizontal="right" vertical="center"/>
    </xf>
    <xf numFmtId="0" fontId="3" fillId="35" borderId="24" xfId="0" applyFont="1" applyFill="1" applyBorder="1" applyAlignment="1">
      <alignment vertical="center"/>
    </xf>
    <xf numFmtId="0" fontId="3" fillId="35" borderId="25" xfId="0" applyFont="1" applyFill="1" applyBorder="1" applyAlignment="1">
      <alignment vertical="center"/>
    </xf>
    <xf numFmtId="164" fontId="13" fillId="35" borderId="26" xfId="0" applyNumberFormat="1" applyFont="1" applyFill="1" applyBorder="1" applyAlignment="1">
      <alignment horizontal="right" vertical="center"/>
    </xf>
    <xf numFmtId="164" fontId="13" fillId="35" borderId="23" xfId="0" applyNumberFormat="1" applyFont="1" applyFill="1" applyBorder="1" applyAlignment="1">
      <alignment horizontal="right" vertical="center"/>
    </xf>
    <xf numFmtId="164" fontId="13" fillId="35" borderId="27" xfId="0" applyNumberFormat="1" applyFont="1" applyFill="1" applyBorder="1" applyAlignment="1">
      <alignment horizontal="right" vertical="center"/>
    </xf>
    <xf numFmtId="164" fontId="2" fillId="63" borderId="19" xfId="0" applyNumberFormat="1" applyFont="1" applyFill="1" applyBorder="1" applyAlignment="1">
      <alignment horizontal="right" vertical="center"/>
    </xf>
    <xf numFmtId="164" fontId="2" fillId="63" borderId="28" xfId="0" applyNumberFormat="1" applyFont="1" applyFill="1" applyBorder="1" applyAlignment="1">
      <alignment horizontal="right" vertical="center"/>
    </xf>
    <xf numFmtId="164" fontId="13" fillId="35" borderId="29" xfId="0" applyNumberFormat="1" applyFont="1" applyFill="1" applyBorder="1" applyAlignment="1">
      <alignment horizontal="right" vertical="center"/>
    </xf>
    <xf numFmtId="0" fontId="5" fillId="26" borderId="0" xfId="0" applyFont="1" applyFill="1" applyAlignment="1">
      <alignment horizontal="right" vertical="center"/>
    </xf>
    <xf numFmtId="0" fontId="5" fillId="26" borderId="30" xfId="0" applyFont="1" applyFill="1" applyBorder="1"/>
    <xf numFmtId="0" fontId="3" fillId="26" borderId="31" xfId="0" applyFont="1" applyFill="1" applyBorder="1" applyAlignment="1">
      <alignment horizontal="left" vertical="center"/>
    </xf>
    <xf numFmtId="0" fontId="5" fillId="26" borderId="32" xfId="0" applyFont="1" applyFill="1" applyBorder="1" applyAlignment="1">
      <alignment vertical="center"/>
    </xf>
    <xf numFmtId="164" fontId="13" fillId="35" borderId="33" xfId="0" applyNumberFormat="1" applyFont="1" applyFill="1" applyBorder="1" applyAlignment="1">
      <alignment horizontal="right" vertical="center"/>
    </xf>
    <xf numFmtId="164" fontId="13" fillId="35" borderId="34" xfId="0" applyNumberFormat="1" applyFont="1" applyFill="1" applyBorder="1" applyAlignment="1">
      <alignment horizontal="right" vertical="center"/>
    </xf>
    <xf numFmtId="164" fontId="13" fillId="35" borderId="35" xfId="0" applyNumberFormat="1" applyFont="1" applyFill="1" applyBorder="1" applyAlignment="1">
      <alignment horizontal="right" vertical="center"/>
    </xf>
    <xf numFmtId="0" fontId="3" fillId="26" borderId="14" xfId="0" applyFont="1" applyFill="1" applyBorder="1" applyAlignment="1">
      <alignment horizontal="center" vertical="center"/>
    </xf>
    <xf numFmtId="0" fontId="3" fillId="26" borderId="19" xfId="0" applyFont="1" applyFill="1" applyBorder="1" applyAlignment="1">
      <alignment horizontal="left" vertical="center"/>
    </xf>
    <xf numFmtId="0" fontId="5" fillId="26" borderId="0" xfId="0" applyFont="1" applyFill="1" applyAlignment="1">
      <alignment horizontal="center" vertical="center" wrapText="1"/>
    </xf>
    <xf numFmtId="0" fontId="5" fillId="26" borderId="0" xfId="0" applyFont="1" applyFill="1" applyAlignment="1">
      <alignment horizontal="center" vertical="center"/>
    </xf>
    <xf numFmtId="0" fontId="3" fillId="26" borderId="36" xfId="0" applyFont="1" applyFill="1" applyBorder="1" applyAlignment="1">
      <alignment vertical="center"/>
    </xf>
    <xf numFmtId="0" fontId="3" fillId="26" borderId="36" xfId="0" applyFont="1" applyFill="1" applyBorder="1" applyAlignment="1">
      <alignment horizontal="center" vertical="center"/>
    </xf>
    <xf numFmtId="0" fontId="3" fillId="26" borderId="9" xfId="0" applyFont="1" applyFill="1" applyBorder="1" applyAlignment="1">
      <alignment horizontal="center" vertical="center" wrapText="1"/>
    </xf>
    <xf numFmtId="0" fontId="16" fillId="26" borderId="0" xfId="0" applyFont="1" applyFill="1" applyAlignment="1">
      <alignment vertical="center"/>
    </xf>
    <xf numFmtId="0" fontId="18" fillId="26" borderId="0" xfId="0" applyFont="1" applyFill="1" applyAlignment="1">
      <alignment vertical="center"/>
    </xf>
    <xf numFmtId="0" fontId="3" fillId="26" borderId="0" xfId="0" applyFont="1" applyFill="1" applyAlignment="1">
      <alignment horizontal="center" vertical="center"/>
    </xf>
    <xf numFmtId="0" fontId="1" fillId="0" borderId="0" xfId="0" applyFont="1" applyAlignment="1">
      <alignment vertical="top"/>
    </xf>
    <xf numFmtId="0" fontId="1" fillId="0" borderId="0" xfId="0" applyFont="1" applyAlignment="1">
      <alignment wrapText="1"/>
    </xf>
    <xf numFmtId="0" fontId="1" fillId="0" borderId="0" xfId="0" applyFont="1" applyAlignment="1">
      <alignment horizontal="left" vertical="top" wrapText="1" readingOrder="1"/>
    </xf>
    <xf numFmtId="0" fontId="1" fillId="0" borderId="0" xfId="0" applyFont="1" applyAlignment="1">
      <alignment vertical="top" wrapText="1"/>
    </xf>
    <xf numFmtId="0" fontId="23" fillId="26" borderId="0" xfId="0" applyFont="1" applyFill="1" applyAlignment="1">
      <alignment vertical="top"/>
    </xf>
    <xf numFmtId="164" fontId="2" fillId="26" borderId="21" xfId="0" applyNumberFormat="1" applyFont="1" applyFill="1" applyBorder="1" applyAlignment="1">
      <alignment horizontal="right" vertical="center"/>
    </xf>
    <xf numFmtId="164" fontId="2" fillId="26" borderId="37" xfId="0" applyNumberFormat="1" applyFont="1" applyFill="1" applyBorder="1" applyAlignment="1">
      <alignment horizontal="right" vertical="center"/>
    </xf>
    <xf numFmtId="164" fontId="2" fillId="26" borderId="17" xfId="0" applyNumberFormat="1" applyFont="1" applyFill="1" applyBorder="1" applyAlignment="1">
      <alignment horizontal="right" vertical="center"/>
    </xf>
    <xf numFmtId="164" fontId="2" fillId="26" borderId="38" xfId="0" applyNumberFormat="1" applyFont="1" applyFill="1" applyBorder="1" applyAlignment="1">
      <alignment horizontal="right" vertical="center"/>
    </xf>
    <xf numFmtId="164" fontId="3" fillId="26" borderId="15" xfId="0" applyNumberFormat="1" applyFont="1" applyFill="1" applyBorder="1" applyAlignment="1">
      <alignment horizontal="right" vertical="center"/>
    </xf>
    <xf numFmtId="164" fontId="5" fillId="26" borderId="25" xfId="0" applyNumberFormat="1" applyFont="1" applyFill="1" applyBorder="1" applyAlignment="1">
      <alignment horizontal="right" vertical="center"/>
    </xf>
    <xf numFmtId="0" fontId="1" fillId="0" borderId="0" xfId="0" applyFont="1" applyAlignment="1">
      <alignment horizontal="left" vertical="top"/>
    </xf>
    <xf numFmtId="14" fontId="1" fillId="0" borderId="0" xfId="0" applyNumberFormat="1" applyFont="1" applyAlignment="1">
      <alignment wrapText="1"/>
    </xf>
    <xf numFmtId="0" fontId="3" fillId="0" borderId="0" xfId="0" applyFont="1" applyAlignment="1" applyProtection="1">
      <alignment horizontal="center" vertical="center"/>
      <protection locked="0"/>
    </xf>
    <xf numFmtId="0" fontId="5" fillId="0" borderId="0" xfId="0" applyFont="1" applyAlignment="1" applyProtection="1">
      <alignment horizontal="left" vertical="center" wrapText="1"/>
      <protection locked="0"/>
    </xf>
    <xf numFmtId="0" fontId="5" fillId="63" borderId="0" xfId="0" applyFont="1" applyFill="1" applyAlignment="1" applyProtection="1">
      <alignment horizontal="center" vertical="center"/>
      <protection locked="0"/>
    </xf>
    <xf numFmtId="14" fontId="3" fillId="0" borderId="0" xfId="0" applyNumberFormat="1" applyFont="1" applyAlignment="1" applyProtection="1">
      <alignment horizontal="center" vertical="center" wrapText="1"/>
      <protection locked="0"/>
    </xf>
    <xf numFmtId="164" fontId="2" fillId="63" borderId="13" xfId="0" applyNumberFormat="1" applyFont="1" applyFill="1" applyBorder="1" applyAlignment="1" applyProtection="1">
      <alignment horizontal="right" vertical="center"/>
      <protection locked="0"/>
    </xf>
    <xf numFmtId="164" fontId="2" fillId="63" borderId="17" xfId="0" applyNumberFormat="1" applyFont="1" applyFill="1" applyBorder="1" applyAlignment="1" applyProtection="1">
      <alignment horizontal="right" vertical="center"/>
      <protection locked="0"/>
    </xf>
    <xf numFmtId="164" fontId="2" fillId="63" borderId="39" xfId="0" applyNumberFormat="1" applyFont="1" applyFill="1" applyBorder="1" applyAlignment="1" applyProtection="1">
      <alignment horizontal="right" vertical="center"/>
      <protection locked="0"/>
    </xf>
    <xf numFmtId="164" fontId="2" fillId="63" borderId="38" xfId="0" applyNumberFormat="1" applyFont="1" applyFill="1" applyBorder="1" applyAlignment="1" applyProtection="1">
      <alignment horizontal="right" vertical="center"/>
      <protection locked="0"/>
    </xf>
    <xf numFmtId="0" fontId="1" fillId="41" borderId="0" xfId="0" applyFont="1" applyFill="1"/>
    <xf numFmtId="0" fontId="1" fillId="63" borderId="0" xfId="0" applyFont="1" applyFill="1" applyAlignment="1" applyProtection="1">
      <alignment horizontal="left" vertical="center" wrapText="1"/>
      <protection locked="0"/>
    </xf>
    <xf numFmtId="0" fontId="23" fillId="26" borderId="0" xfId="0" applyFont="1" applyFill="1" applyAlignment="1">
      <alignment vertical="center"/>
    </xf>
    <xf numFmtId="16" fontId="1" fillId="32" borderId="0" xfId="0" applyNumberFormat="1" applyFont="1" applyFill="1"/>
    <xf numFmtId="0" fontId="24" fillId="26" borderId="40" xfId="0" applyFont="1" applyFill="1" applyBorder="1" applyAlignment="1">
      <alignment vertical="center" wrapText="1"/>
    </xf>
    <xf numFmtId="0" fontId="24" fillId="26" borderId="41" xfId="0" applyFont="1" applyFill="1" applyBorder="1" applyAlignment="1">
      <alignment vertical="center" wrapText="1"/>
    </xf>
    <xf numFmtId="0" fontId="5" fillId="63" borderId="0" xfId="0" applyFont="1" applyFill="1" applyAlignment="1" applyProtection="1">
      <alignment vertical="center"/>
      <protection locked="0"/>
    </xf>
    <xf numFmtId="0" fontId="5" fillId="63" borderId="0" xfId="0" applyFont="1" applyFill="1" applyAlignment="1" applyProtection="1">
      <alignment horizontal="left" vertical="center"/>
      <protection locked="0"/>
    </xf>
    <xf numFmtId="14" fontId="1" fillId="0" borderId="0" xfId="0" applyNumberFormat="1" applyFont="1"/>
    <xf numFmtId="0" fontId="1" fillId="64" borderId="0" xfId="0" applyFont="1" applyFill="1"/>
    <xf numFmtId="0" fontId="1" fillId="64" borderId="0" xfId="0" applyFont="1" applyFill="1" applyAlignment="1">
      <alignment vertical="top" wrapText="1"/>
    </xf>
    <xf numFmtId="0" fontId="1" fillId="65" borderId="0" xfId="0" applyFont="1" applyFill="1"/>
    <xf numFmtId="0" fontId="1" fillId="65" borderId="0" xfId="0" applyFont="1" applyFill="1" applyAlignment="1">
      <alignment vertical="top" wrapText="1"/>
    </xf>
    <xf numFmtId="0" fontId="1" fillId="20" borderId="0" xfId="0" applyFont="1" applyFill="1" applyAlignment="1">
      <alignment vertical="top" wrapText="1"/>
    </xf>
    <xf numFmtId="0" fontId="1" fillId="20" borderId="4" xfId="0" applyFont="1" applyFill="1" applyBorder="1"/>
    <xf numFmtId="0" fontId="1" fillId="20" borderId="42" xfId="0" applyFont="1" applyFill="1" applyBorder="1"/>
    <xf numFmtId="0" fontId="1" fillId="0" borderId="42" xfId="0" applyFont="1" applyBorder="1"/>
    <xf numFmtId="0" fontId="1" fillId="0" borderId="1" xfId="0" applyFont="1" applyBorder="1"/>
    <xf numFmtId="0" fontId="1" fillId="41" borderId="6" xfId="0" applyFont="1" applyFill="1" applyBorder="1"/>
    <xf numFmtId="0" fontId="1" fillId="41" borderId="43" xfId="0" applyFont="1" applyFill="1" applyBorder="1"/>
    <xf numFmtId="0" fontId="1" fillId="0" borderId="43" xfId="0" applyFont="1" applyBorder="1"/>
    <xf numFmtId="14" fontId="1" fillId="0" borderId="43" xfId="0" applyNumberFormat="1" applyFont="1" applyBorder="1"/>
    <xf numFmtId="0" fontId="1" fillId="0" borderId="3" xfId="0" applyFont="1" applyBorder="1"/>
    <xf numFmtId="0" fontId="25" fillId="0" borderId="0" xfId="0" applyFont="1"/>
    <xf numFmtId="0" fontId="2" fillId="0" borderId="0" xfId="0" applyFont="1" applyAlignment="1">
      <alignment vertical="top" wrapText="1"/>
    </xf>
    <xf numFmtId="0" fontId="13" fillId="20" borderId="0" xfId="0" applyFont="1" applyFill="1" applyAlignment="1">
      <alignment horizontal="center" vertical="center" wrapText="1"/>
    </xf>
    <xf numFmtId="0" fontId="13" fillId="20" borderId="0" xfId="0" applyFont="1" applyFill="1" applyAlignment="1">
      <alignment vertical="center" wrapText="1"/>
    </xf>
    <xf numFmtId="0" fontId="27" fillId="0" borderId="0" xfId="0" applyFont="1"/>
    <xf numFmtId="0" fontId="29" fillId="0" borderId="0" xfId="0" applyFont="1"/>
    <xf numFmtId="0" fontId="0" fillId="0" borderId="0" xfId="0"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pplyProtection="1">
      <alignment horizontal="left" vertical="top" wrapText="1"/>
      <protection locked="0"/>
    </xf>
    <xf numFmtId="164" fontId="2" fillId="26" borderId="0" xfId="0" applyNumberFormat="1" applyFont="1" applyFill="1" applyAlignment="1">
      <alignment horizontal="right" vertical="center"/>
    </xf>
    <xf numFmtId="164" fontId="5" fillId="26" borderId="0" xfId="0" applyNumberFormat="1" applyFont="1" applyFill="1" applyAlignment="1">
      <alignment horizontal="right" vertical="center"/>
    </xf>
    <xf numFmtId="14" fontId="5" fillId="63" borderId="0" xfId="0" applyNumberFormat="1" applyFont="1" applyFill="1" applyAlignment="1" applyProtection="1">
      <alignment horizontal="right" vertical="center"/>
      <protection locked="0"/>
    </xf>
    <xf numFmtId="0" fontId="30" fillId="26" borderId="0" xfId="0" applyFont="1" applyFill="1" applyAlignment="1">
      <alignment horizontal="left" vertical="center" wrapText="1"/>
    </xf>
    <xf numFmtId="0" fontId="3" fillId="26" borderId="0" xfId="0" applyFont="1" applyFill="1" applyAlignment="1">
      <alignment horizontal="center" vertical="center" wrapText="1"/>
    </xf>
    <xf numFmtId="0" fontId="1" fillId="67" borderId="49" xfId="0" applyFont="1" applyFill="1" applyBorder="1"/>
    <xf numFmtId="0" fontId="1" fillId="68" borderId="50" xfId="0" applyFont="1" applyFill="1" applyBorder="1"/>
    <xf numFmtId="0" fontId="1" fillId="69" borderId="50" xfId="0" applyFont="1" applyFill="1" applyBorder="1"/>
    <xf numFmtId="0" fontId="1" fillId="0" borderId="50" xfId="0" applyFont="1" applyBorder="1"/>
    <xf numFmtId="16" fontId="1" fillId="69" borderId="50" xfId="0" applyNumberFormat="1" applyFont="1" applyFill="1" applyBorder="1"/>
    <xf numFmtId="0" fontId="20" fillId="68" borderId="50" xfId="0" applyFont="1" applyFill="1" applyBorder="1"/>
    <xf numFmtId="0" fontId="19" fillId="68" borderId="50" xfId="0" applyFont="1" applyFill="1" applyBorder="1"/>
    <xf numFmtId="0" fontId="1" fillId="68" borderId="51" xfId="0" applyFont="1" applyFill="1" applyBorder="1"/>
    <xf numFmtId="165" fontId="5" fillId="63" borderId="0" xfId="0" applyNumberFormat="1" applyFont="1" applyFill="1" applyAlignment="1" applyProtection="1">
      <alignment vertical="center" wrapText="1"/>
      <protection locked="0"/>
    </xf>
    <xf numFmtId="166" fontId="17" fillId="63" borderId="0" xfId="0" applyNumberFormat="1" applyFont="1" applyFill="1" applyAlignment="1" applyProtection="1">
      <alignment horizontal="right" vertical="center"/>
      <protection locked="0"/>
    </xf>
    <xf numFmtId="0" fontId="2" fillId="35" borderId="17" xfId="0" applyFont="1" applyFill="1" applyBorder="1" applyAlignment="1">
      <alignment horizontal="center" vertical="center" wrapText="1"/>
    </xf>
    <xf numFmtId="0" fontId="2" fillId="35" borderId="13" xfId="0" applyFont="1" applyFill="1" applyBorder="1" applyAlignment="1">
      <alignment horizontal="center" vertical="center" wrapText="1"/>
    </xf>
    <xf numFmtId="0" fontId="2" fillId="35" borderId="21" xfId="0" applyFont="1" applyFill="1" applyBorder="1" applyAlignment="1">
      <alignment horizontal="center" vertical="center" wrapText="1"/>
    </xf>
    <xf numFmtId="0" fontId="2" fillId="35" borderId="19" xfId="0" applyFont="1" applyFill="1" applyBorder="1" applyAlignment="1">
      <alignment horizontal="center" vertical="center" wrapText="1"/>
    </xf>
    <xf numFmtId="0" fontId="13" fillId="35" borderId="15" xfId="0" applyFont="1" applyFill="1" applyBorder="1" applyAlignment="1">
      <alignment horizontal="center" vertical="center"/>
    </xf>
    <xf numFmtId="0" fontId="13" fillId="35" borderId="9" xfId="0" applyFont="1" applyFill="1" applyBorder="1" applyAlignment="1">
      <alignment horizontal="center" vertical="center" wrapText="1"/>
    </xf>
    <xf numFmtId="0" fontId="14" fillId="26" borderId="0" xfId="1" applyFill="1" applyAlignment="1" applyProtection="1">
      <alignment vertical="center"/>
      <protection locked="0"/>
    </xf>
    <xf numFmtId="0" fontId="3" fillId="63" borderId="44" xfId="0" applyFont="1" applyFill="1" applyBorder="1" applyAlignment="1" applyProtection="1">
      <alignment vertical="center"/>
      <protection locked="0"/>
    </xf>
    <xf numFmtId="0" fontId="3" fillId="63" borderId="19" xfId="0" applyFont="1" applyFill="1" applyBorder="1" applyAlignment="1" applyProtection="1">
      <alignment vertical="center"/>
      <protection locked="0"/>
    </xf>
    <xf numFmtId="0" fontId="3" fillId="63" borderId="15" xfId="0" applyFont="1" applyFill="1" applyBorder="1" applyAlignment="1" applyProtection="1">
      <alignment vertical="center"/>
      <protection locked="0"/>
    </xf>
    <xf numFmtId="0" fontId="5" fillId="63" borderId="0" xfId="0" applyFont="1" applyFill="1" applyAlignment="1" applyProtection="1">
      <alignment vertical="center" wrapText="1"/>
      <protection locked="0"/>
    </xf>
    <xf numFmtId="0" fontId="10" fillId="66" borderId="0" xfId="0" applyFont="1" applyFill="1" applyAlignment="1">
      <alignment vertical="center" wrapText="1"/>
    </xf>
    <xf numFmtId="0" fontId="5" fillId="63" borderId="0" xfId="0" applyFont="1" applyFill="1" applyAlignment="1" applyProtection="1">
      <alignment horizontal="left" vertical="center" wrapText="1"/>
      <protection locked="0"/>
    </xf>
    <xf numFmtId="0" fontId="5" fillId="63" borderId="0" xfId="0" applyFont="1" applyFill="1" applyAlignment="1" applyProtection="1">
      <alignment vertical="top" wrapText="1"/>
      <protection locked="0"/>
    </xf>
    <xf numFmtId="0" fontId="5" fillId="63" borderId="52" xfId="0" applyFont="1" applyFill="1" applyBorder="1" applyAlignment="1" applyProtection="1">
      <alignment vertical="top" wrapText="1"/>
      <protection locked="0"/>
    </xf>
    <xf numFmtId="0" fontId="1" fillId="63" borderId="0" xfId="0" applyFont="1" applyFill="1" applyAlignment="1" applyProtection="1">
      <alignment vertical="center" wrapText="1"/>
      <protection locked="0"/>
    </xf>
    <xf numFmtId="0" fontId="16" fillId="26" borderId="0" xfId="0" applyFont="1" applyFill="1" applyAlignment="1">
      <alignment vertical="center" wrapText="1"/>
    </xf>
    <xf numFmtId="0" fontId="6" fillId="66" borderId="0" xfId="0" applyFont="1" applyFill="1" applyAlignment="1">
      <alignment vertical="center"/>
    </xf>
    <xf numFmtId="0" fontId="3" fillId="63" borderId="46" xfId="0" applyFont="1" applyFill="1" applyBorder="1" applyAlignment="1" applyProtection="1">
      <alignment vertical="center"/>
      <protection locked="0"/>
    </xf>
    <xf numFmtId="0" fontId="3" fillId="63" borderId="47" xfId="0" applyFont="1" applyFill="1" applyBorder="1" applyAlignment="1" applyProtection="1">
      <alignment vertical="center"/>
      <protection locked="0"/>
    </xf>
    <xf numFmtId="0" fontId="3" fillId="63" borderId="48" xfId="0" applyFont="1" applyFill="1" applyBorder="1" applyAlignment="1" applyProtection="1">
      <alignment vertical="center"/>
      <protection locked="0"/>
    </xf>
    <xf numFmtId="0" fontId="5" fillId="32" borderId="44" xfId="0" applyFont="1" applyFill="1" applyBorder="1" applyAlignment="1">
      <alignment horizontal="center" vertical="center" wrapText="1"/>
    </xf>
    <xf numFmtId="0" fontId="5" fillId="32" borderId="19" xfId="0" applyFont="1" applyFill="1" applyBorder="1" applyAlignment="1">
      <alignment horizontal="center" vertical="center" wrapText="1"/>
    </xf>
    <xf numFmtId="0" fontId="5" fillId="32" borderId="15" xfId="0" applyFont="1" applyFill="1" applyBorder="1" applyAlignment="1">
      <alignment horizontal="center" vertical="center" wrapText="1"/>
    </xf>
    <xf numFmtId="0" fontId="14" fillId="63" borderId="0" xfId="1" applyFill="1" applyBorder="1" applyAlignment="1" applyProtection="1">
      <alignment horizontal="left" vertical="center"/>
      <protection locked="0"/>
    </xf>
    <xf numFmtId="0" fontId="3" fillId="63" borderId="45" xfId="0" applyFont="1" applyFill="1" applyBorder="1" applyAlignment="1" applyProtection="1">
      <alignment vertical="center"/>
      <protection locked="0"/>
    </xf>
    <xf numFmtId="0" fontId="3" fillId="63" borderId="28" xfId="0" applyFont="1" applyFill="1" applyBorder="1" applyAlignment="1" applyProtection="1">
      <alignment vertical="center"/>
      <protection locked="0"/>
    </xf>
    <xf numFmtId="0" fontId="3" fillId="63" borderId="25" xfId="0" applyFont="1" applyFill="1" applyBorder="1" applyAlignment="1" applyProtection="1">
      <alignment vertical="center"/>
      <protection locked="0"/>
    </xf>
    <xf numFmtId="0" fontId="5" fillId="63" borderId="0" xfId="0" applyFont="1" applyFill="1" applyAlignment="1" applyProtection="1">
      <alignment vertical="center"/>
      <protection locked="0"/>
    </xf>
    <xf numFmtId="0" fontId="5" fillId="23" borderId="44" xfId="0" applyFont="1" applyFill="1" applyBorder="1" applyAlignment="1">
      <alignment horizontal="center" vertical="center" wrapText="1"/>
    </xf>
    <xf numFmtId="0" fontId="5" fillId="23" borderId="19" xfId="0" applyFont="1" applyFill="1" applyBorder="1" applyAlignment="1">
      <alignment horizontal="center" vertical="center" wrapText="1"/>
    </xf>
    <xf numFmtId="0" fontId="5" fillId="22" borderId="0" xfId="0" applyFont="1" applyFill="1" applyAlignment="1">
      <alignment vertical="center"/>
    </xf>
    <xf numFmtId="0" fontId="3" fillId="22" borderId="0" xfId="0" applyFont="1" applyFill="1" applyAlignment="1">
      <alignment vertical="center"/>
    </xf>
    <xf numFmtId="0" fontId="3" fillId="63" borderId="46" xfId="2" applyFont="1" applyFill="1" applyBorder="1" applyAlignment="1" applyProtection="1">
      <alignment vertical="center"/>
      <protection locked="0"/>
    </xf>
    <xf numFmtId="0" fontId="3" fillId="63" borderId="47" xfId="2" applyFont="1" applyFill="1" applyBorder="1" applyAlignment="1" applyProtection="1">
      <alignment vertical="center"/>
      <protection locked="0"/>
    </xf>
    <xf numFmtId="0" fontId="3" fillId="63" borderId="48" xfId="2" applyFont="1" applyFill="1" applyBorder="1" applyAlignment="1" applyProtection="1">
      <alignment vertical="center"/>
      <protection locked="0"/>
    </xf>
    <xf numFmtId="0" fontId="10" fillId="25" borderId="0" xfId="0" applyFont="1" applyFill="1" applyAlignment="1">
      <alignment horizontal="left" vertical="center"/>
    </xf>
    <xf numFmtId="0" fontId="10" fillId="22" borderId="0" xfId="0" applyFont="1" applyFill="1" applyAlignment="1">
      <alignment vertical="center" wrapText="1"/>
    </xf>
    <xf numFmtId="0" fontId="5" fillId="35" borderId="0" xfId="0" applyFont="1" applyFill="1" applyAlignment="1">
      <alignment horizontal="left" vertical="center" wrapText="1"/>
    </xf>
    <xf numFmtId="0" fontId="6" fillId="25" borderId="0" xfId="0" applyFont="1" applyFill="1" applyAlignment="1">
      <alignment vertical="center"/>
    </xf>
    <xf numFmtId="0" fontId="17" fillId="63" borderId="0" xfId="0" applyFont="1" applyFill="1" applyAlignment="1" applyProtection="1">
      <alignment horizontal="center" vertical="center"/>
      <protection locked="0"/>
    </xf>
    <xf numFmtId="0" fontId="5" fillId="63" borderId="0" xfId="2" applyFont="1" applyFill="1" applyAlignment="1" applyProtection="1">
      <alignment vertical="center" wrapText="1"/>
      <protection locked="0"/>
    </xf>
    <xf numFmtId="0" fontId="5" fillId="63" borderId="0" xfId="2" applyFont="1" applyFill="1" applyAlignment="1" applyProtection="1">
      <alignment vertical="center"/>
      <protection locked="0"/>
    </xf>
    <xf numFmtId="0" fontId="5" fillId="63" borderId="0" xfId="0" applyFont="1" applyFill="1" applyAlignment="1" applyProtection="1">
      <alignment horizontal="left" vertical="center"/>
      <protection locked="0"/>
    </xf>
    <xf numFmtId="0" fontId="10" fillId="22" borderId="0" xfId="0" applyFont="1" applyFill="1" applyAlignment="1">
      <alignment horizontal="left" vertical="center" wrapText="1"/>
    </xf>
    <xf numFmtId="0" fontId="6" fillId="22" borderId="0" xfId="0" applyFont="1" applyFill="1" applyAlignment="1">
      <alignment horizontal="left" vertical="center" wrapText="1"/>
    </xf>
    <xf numFmtId="0" fontId="22" fillId="26" borderId="0" xfId="0" applyFont="1" applyFill="1" applyAlignment="1">
      <alignment horizontal="center" vertical="center" wrapText="1"/>
    </xf>
    <xf numFmtId="0" fontId="6" fillId="22" borderId="0" xfId="0" applyFont="1" applyFill="1" applyAlignment="1">
      <alignment vertical="center" wrapText="1"/>
    </xf>
    <xf numFmtId="0" fontId="5" fillId="63" borderId="52" xfId="0" applyFont="1" applyFill="1" applyBorder="1" applyAlignment="1" applyProtection="1">
      <alignment vertical="center"/>
      <protection locked="0"/>
    </xf>
    <xf numFmtId="0" fontId="3" fillId="26" borderId="0" xfId="0" applyFont="1" applyFill="1" applyAlignment="1">
      <alignment vertical="center" wrapText="1"/>
    </xf>
    <xf numFmtId="0" fontId="6" fillId="66" borderId="0" xfId="0" applyFont="1" applyFill="1" applyAlignment="1">
      <alignment vertical="center" wrapText="1"/>
    </xf>
    <xf numFmtId="0" fontId="5" fillId="66" borderId="0" xfId="0" applyFont="1" applyFill="1" applyAlignment="1">
      <alignment vertical="center"/>
    </xf>
  </cellXfs>
  <cellStyles count="3">
    <cellStyle name="Hyperlink" xfId="1" builtinId="8" customBuiltin="1"/>
    <cellStyle name="Normal" xfId="0" builtinId="0"/>
    <cellStyle name="Standard_Fragebogen" xfId="2" xr:uid="{00000000-0005-0000-0000-000002000000}"/>
  </cellStyles>
  <dxfs count="0"/>
  <tableStyles count="0" defaultTableStyle="TableStyleMedium2" defaultPivotStyle="PivotStyleLight16"/>
  <colors>
    <mruColors>
      <color rgb="FFFF00FF"/>
      <color rgb="FFBFFFE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19050</xdr:colOff>
          <xdr:row>1</xdr:row>
          <xdr:rowOff>19050</xdr:rowOff>
        </xdr:from>
        <xdr:to>
          <xdr:col>3</xdr:col>
          <xdr:colOff>1466850</xdr:colOff>
          <xdr:row>3</xdr:row>
          <xdr:rowOff>107950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GB" sz="1000" b="1" i="0" u="none" strike="noStrike" baseline="0">
                  <a:solidFill>
                    <a:srgbClr val="000000"/>
                  </a:solidFill>
                  <a:latin typeface="Arial"/>
                  <a:cs typeface="Arial"/>
                </a:rPr>
                <a:t>Farbe setzen</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willistowerswatson.com/en-GB/Solutions/products/airbus-supplier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6"/>
  <dimension ref="A1:K26"/>
  <sheetViews>
    <sheetView zoomScale="80" zoomScaleNormal="80" workbookViewId="0">
      <pane xSplit="3" ySplit="5" topLeftCell="D6" activePane="bottomRight" state="frozen"/>
      <selection pane="topRight" activeCell="D1" sqref="D1"/>
      <selection pane="bottomLeft" activeCell="A6" sqref="A6"/>
      <selection pane="bottomRight" activeCell="D8" sqref="D8"/>
    </sheetView>
  </sheetViews>
  <sheetFormatPr defaultColWidth="10.90625" defaultRowHeight="12.5" x14ac:dyDescent="0.25"/>
  <cols>
    <col min="1" max="2" width="2.7265625" customWidth="1"/>
    <col min="3" max="3" width="7.7265625" customWidth="1"/>
    <col min="4" max="5" width="60.7265625" customWidth="1"/>
    <col min="6" max="6" width="7.7265625" customWidth="1"/>
    <col min="7" max="7" width="10.7265625" customWidth="1"/>
  </cols>
  <sheetData>
    <row r="1" spans="1:11" x14ac:dyDescent="0.25">
      <c r="A1" s="207">
        <v>2</v>
      </c>
      <c r="B1" s="207">
        <v>2</v>
      </c>
      <c r="C1" s="207">
        <v>7</v>
      </c>
      <c r="D1" s="207">
        <v>60</v>
      </c>
      <c r="E1" s="207">
        <v>60</v>
      </c>
      <c r="F1" s="207">
        <v>7</v>
      </c>
      <c r="G1" s="207">
        <v>10</v>
      </c>
    </row>
    <row r="2" spans="1:11" x14ac:dyDescent="0.25">
      <c r="A2" s="207"/>
    </row>
    <row r="3" spans="1:11" ht="23" x14ac:dyDescent="0.5">
      <c r="A3" s="207"/>
      <c r="C3" s="206" t="s">
        <v>452</v>
      </c>
    </row>
    <row r="4" spans="1:11" x14ac:dyDescent="0.25">
      <c r="A4" s="207"/>
    </row>
    <row r="5" spans="1:11" ht="26.15" customHeight="1" x14ac:dyDescent="0.25">
      <c r="A5" s="207">
        <v>26</v>
      </c>
      <c r="C5" s="204" t="s">
        <v>454</v>
      </c>
      <c r="D5" s="205" t="s">
        <v>455</v>
      </c>
      <c r="E5" s="205" t="s">
        <v>456</v>
      </c>
      <c r="F5" s="205" t="s">
        <v>460</v>
      </c>
      <c r="G5" s="205" t="s">
        <v>453</v>
      </c>
      <c r="H5" s="205" t="s">
        <v>479</v>
      </c>
      <c r="I5" s="205" t="s">
        <v>497</v>
      </c>
      <c r="J5" s="205" t="s">
        <v>499</v>
      </c>
      <c r="K5" s="205" t="s">
        <v>498</v>
      </c>
    </row>
    <row r="6" spans="1:11" ht="26.15" customHeight="1" x14ac:dyDescent="0.25">
      <c r="A6" s="207">
        <v>26</v>
      </c>
      <c r="C6" s="208">
        <v>1</v>
      </c>
      <c r="D6" s="203" t="s">
        <v>477</v>
      </c>
      <c r="E6" s="203" t="s">
        <v>478</v>
      </c>
      <c r="F6" s="208">
        <v>2</v>
      </c>
      <c r="G6" s="209">
        <v>43427</v>
      </c>
    </row>
    <row r="7" spans="1:11" ht="26.15" customHeight="1" x14ac:dyDescent="0.25">
      <c r="A7" s="207">
        <v>26</v>
      </c>
      <c r="C7" s="208">
        <f t="shared" ref="C7:C9" si="0">C6+1</f>
        <v>2</v>
      </c>
      <c r="D7" s="203" t="s">
        <v>478</v>
      </c>
      <c r="E7" s="2" t="s">
        <v>479</v>
      </c>
      <c r="F7" s="208"/>
      <c r="G7" s="208"/>
    </row>
    <row r="8" spans="1:11" ht="26.15" customHeight="1" x14ac:dyDescent="0.25">
      <c r="A8" s="207">
        <v>26</v>
      </c>
      <c r="C8" s="208">
        <f t="shared" si="0"/>
        <v>3</v>
      </c>
      <c r="D8" s="203" t="s">
        <v>472</v>
      </c>
      <c r="E8" s="2" t="s">
        <v>463</v>
      </c>
      <c r="F8" s="208"/>
      <c r="G8" s="209">
        <v>43508</v>
      </c>
    </row>
    <row r="9" spans="1:11" ht="26.15" customHeight="1" x14ac:dyDescent="0.25">
      <c r="A9" s="207">
        <v>26</v>
      </c>
      <c r="C9" s="208">
        <f t="shared" si="0"/>
        <v>4</v>
      </c>
      <c r="D9" s="203" t="s">
        <v>459</v>
      </c>
      <c r="E9" s="2" t="s">
        <v>458</v>
      </c>
      <c r="F9" s="208"/>
      <c r="G9" s="209">
        <v>43656</v>
      </c>
    </row>
    <row r="10" spans="1:11" ht="26.15" customHeight="1" x14ac:dyDescent="0.25">
      <c r="A10" s="207">
        <v>26</v>
      </c>
      <c r="C10" s="208">
        <f t="shared" ref="C10" si="1">C9+1</f>
        <v>5</v>
      </c>
      <c r="D10" s="203" t="s">
        <v>482</v>
      </c>
      <c r="E10" s="2" t="s">
        <v>457</v>
      </c>
      <c r="F10" s="208"/>
      <c r="G10" s="209">
        <v>43656</v>
      </c>
    </row>
    <row r="11" spans="1:11" ht="26.15" customHeight="1" x14ac:dyDescent="0.25">
      <c r="A11" s="207">
        <v>26</v>
      </c>
      <c r="C11" s="208">
        <f t="shared" ref="C11:C13" si="2">C10+1</f>
        <v>6</v>
      </c>
      <c r="D11" s="203" t="s">
        <v>461</v>
      </c>
      <c r="E11" s="2" t="s">
        <v>463</v>
      </c>
      <c r="F11" s="208"/>
      <c r="G11" s="209">
        <v>43508</v>
      </c>
    </row>
    <row r="12" spans="1:11" ht="39" customHeight="1" x14ac:dyDescent="0.25">
      <c r="A12" s="207">
        <v>39</v>
      </c>
      <c r="C12" s="208">
        <f t="shared" si="2"/>
        <v>7</v>
      </c>
      <c r="D12" s="2" t="s">
        <v>462</v>
      </c>
      <c r="E12" s="2" t="s">
        <v>463</v>
      </c>
      <c r="F12" s="208"/>
      <c r="G12" s="209">
        <v>43508</v>
      </c>
    </row>
    <row r="13" spans="1:11" ht="26.15" customHeight="1" x14ac:dyDescent="0.25">
      <c r="A13" s="207">
        <v>26</v>
      </c>
      <c r="C13" s="208">
        <f t="shared" si="2"/>
        <v>8</v>
      </c>
      <c r="D13" s="2" t="s">
        <v>464</v>
      </c>
      <c r="E13" s="2" t="s">
        <v>465</v>
      </c>
      <c r="F13" s="208"/>
      <c r="G13" s="209">
        <v>43508</v>
      </c>
    </row>
    <row r="14" spans="1:11" ht="26.15" customHeight="1" x14ac:dyDescent="0.25">
      <c r="A14" s="207">
        <v>26</v>
      </c>
      <c r="C14" s="208">
        <f t="shared" ref="C14:C26" si="3">C13+1</f>
        <v>9</v>
      </c>
      <c r="D14" s="2" t="s">
        <v>466</v>
      </c>
      <c r="E14" s="2" t="s">
        <v>463</v>
      </c>
      <c r="F14" s="208"/>
      <c r="G14" s="209">
        <v>43656</v>
      </c>
    </row>
    <row r="15" spans="1:11" ht="26.15" customHeight="1" x14ac:dyDescent="0.25">
      <c r="A15" s="207">
        <v>26</v>
      </c>
      <c r="C15" s="208">
        <f t="shared" si="3"/>
        <v>10</v>
      </c>
      <c r="D15" s="203" t="s">
        <v>501</v>
      </c>
      <c r="E15" s="2" t="s">
        <v>463</v>
      </c>
      <c r="F15" s="208"/>
      <c r="G15" s="209">
        <v>43656</v>
      </c>
    </row>
    <row r="16" spans="1:11" ht="26.15" customHeight="1" x14ac:dyDescent="0.25">
      <c r="A16" s="207">
        <v>26</v>
      </c>
      <c r="C16" s="208">
        <f t="shared" si="3"/>
        <v>11</v>
      </c>
      <c r="D16" s="203" t="s">
        <v>500</v>
      </c>
      <c r="E16" s="2" t="s">
        <v>463</v>
      </c>
      <c r="F16" s="208"/>
      <c r="G16" s="209">
        <v>43657</v>
      </c>
    </row>
    <row r="17" spans="1:7" ht="26.15" customHeight="1" x14ac:dyDescent="0.25">
      <c r="A17" s="207">
        <v>26</v>
      </c>
      <c r="C17" s="208">
        <f t="shared" si="3"/>
        <v>12</v>
      </c>
      <c r="D17" s="2" t="s">
        <v>467</v>
      </c>
      <c r="E17" s="2" t="s">
        <v>468</v>
      </c>
      <c r="F17" s="208"/>
      <c r="G17" s="209">
        <v>43657</v>
      </c>
    </row>
    <row r="18" spans="1:7" ht="26.15" customHeight="1" x14ac:dyDescent="0.25">
      <c r="A18" s="207">
        <v>26</v>
      </c>
      <c r="C18" s="208">
        <f t="shared" si="3"/>
        <v>13</v>
      </c>
      <c r="D18" s="203" t="s">
        <v>475</v>
      </c>
      <c r="E18" s="2" t="s">
        <v>463</v>
      </c>
      <c r="F18" s="208"/>
      <c r="G18" s="209">
        <v>43508</v>
      </c>
    </row>
    <row r="19" spans="1:7" ht="26.15" customHeight="1" x14ac:dyDescent="0.25">
      <c r="A19" s="207">
        <v>26</v>
      </c>
      <c r="C19" s="208">
        <f t="shared" si="3"/>
        <v>14</v>
      </c>
      <c r="D19" s="2" t="s">
        <v>469</v>
      </c>
      <c r="E19" s="2" t="s">
        <v>463</v>
      </c>
      <c r="F19" s="208"/>
      <c r="G19" s="209">
        <v>43508</v>
      </c>
    </row>
    <row r="20" spans="1:7" ht="26.15" customHeight="1" x14ac:dyDescent="0.25">
      <c r="A20" s="207">
        <v>26</v>
      </c>
      <c r="C20" s="208">
        <f t="shared" si="3"/>
        <v>15</v>
      </c>
      <c r="D20" s="2" t="s">
        <v>470</v>
      </c>
      <c r="E20" s="2" t="s">
        <v>471</v>
      </c>
      <c r="F20" s="208"/>
      <c r="G20" s="209">
        <v>43508</v>
      </c>
    </row>
    <row r="21" spans="1:7" ht="26.15" customHeight="1" x14ac:dyDescent="0.25">
      <c r="A21" s="207">
        <v>26</v>
      </c>
      <c r="C21" s="208">
        <f t="shared" si="3"/>
        <v>16</v>
      </c>
      <c r="D21" s="203" t="s">
        <v>476</v>
      </c>
      <c r="E21" s="2" t="s">
        <v>463</v>
      </c>
      <c r="F21" s="208"/>
      <c r="G21" s="209">
        <v>43508</v>
      </c>
    </row>
    <row r="22" spans="1:7" ht="26.15" customHeight="1" x14ac:dyDescent="0.25">
      <c r="A22" s="207">
        <v>26</v>
      </c>
      <c r="C22" s="208">
        <f t="shared" si="3"/>
        <v>17</v>
      </c>
      <c r="D22" s="203" t="s">
        <v>473</v>
      </c>
      <c r="E22" s="2" t="s">
        <v>463</v>
      </c>
      <c r="F22" s="208"/>
      <c r="G22" s="209">
        <v>43508</v>
      </c>
    </row>
    <row r="23" spans="1:7" ht="39" customHeight="1" x14ac:dyDescent="0.25">
      <c r="A23" s="207">
        <v>39</v>
      </c>
      <c r="C23" s="208">
        <f t="shared" si="3"/>
        <v>18</v>
      </c>
      <c r="D23" s="203" t="s">
        <v>474</v>
      </c>
      <c r="E23" s="2" t="s">
        <v>463</v>
      </c>
      <c r="F23" s="208"/>
      <c r="G23" s="209">
        <v>43657</v>
      </c>
    </row>
    <row r="24" spans="1:7" ht="26.15" customHeight="1" x14ac:dyDescent="0.25">
      <c r="A24" s="207">
        <v>26</v>
      </c>
      <c r="C24" s="208">
        <f t="shared" si="3"/>
        <v>19</v>
      </c>
      <c r="D24" s="2" t="s">
        <v>703</v>
      </c>
      <c r="E24" s="2" t="s">
        <v>463</v>
      </c>
      <c r="F24" s="208"/>
      <c r="G24" s="209">
        <v>43657</v>
      </c>
    </row>
    <row r="25" spans="1:7" ht="26.15" customHeight="1" x14ac:dyDescent="0.25">
      <c r="A25" s="207">
        <v>26</v>
      </c>
      <c r="C25" s="208">
        <f t="shared" si="3"/>
        <v>20</v>
      </c>
      <c r="D25" s="2"/>
      <c r="E25" s="2"/>
      <c r="F25" s="208"/>
      <c r="G25" s="208"/>
    </row>
    <row r="26" spans="1:7" ht="26.15" customHeight="1" x14ac:dyDescent="0.25">
      <c r="A26" s="207">
        <v>26</v>
      </c>
      <c r="C26" s="208">
        <f t="shared" si="3"/>
        <v>21</v>
      </c>
      <c r="D26" s="2"/>
      <c r="E26" s="2"/>
      <c r="F26" s="208"/>
      <c r="G26" s="208"/>
    </row>
  </sheetData>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indexed="51"/>
    <pageSetUpPr fitToPage="1"/>
  </sheetPr>
  <dimension ref="A1:AD279"/>
  <sheetViews>
    <sheetView tabSelected="1" topLeftCell="B1" zoomScale="80" zoomScaleNormal="80" workbookViewId="0">
      <pane ySplit="10" topLeftCell="A11" activePane="bottomLeft" state="frozenSplit"/>
      <selection pane="bottomLeft" activeCell="M9" sqref="M9"/>
    </sheetView>
  </sheetViews>
  <sheetFormatPr defaultColWidth="0" defaultRowHeight="12.5" zeroHeight="1" x14ac:dyDescent="0.25"/>
  <cols>
    <col min="1" max="1" width="5.7265625" hidden="1" customWidth="1"/>
    <col min="2" max="2" width="3.7265625" customWidth="1"/>
    <col min="3" max="3" width="30.54296875" customWidth="1"/>
    <col min="4" max="4" width="0.81640625" customWidth="1"/>
    <col min="5" max="9" width="15.7265625" customWidth="1"/>
    <col min="10" max="10" width="0.81640625" customWidth="1"/>
    <col min="11" max="11" width="15.7265625" customWidth="1"/>
    <col min="12" max="12" width="0.81640625" customWidth="1"/>
    <col min="13" max="13" width="15.7265625" customWidth="1"/>
    <col min="14" max="14" width="3.7265625" customWidth="1"/>
    <col min="15" max="15" width="12.7265625" hidden="1" customWidth="1"/>
    <col min="16" max="16" width="32.26953125" hidden="1" customWidth="1"/>
    <col min="17" max="17" width="29.26953125" hidden="1" customWidth="1"/>
    <col min="18" max="19" width="28.7265625" hidden="1" customWidth="1"/>
    <col min="20" max="20" width="28.54296875" hidden="1" customWidth="1"/>
    <col min="21" max="21" width="19.1796875" hidden="1" customWidth="1"/>
    <col min="22" max="22" width="16.81640625" hidden="1" customWidth="1"/>
    <col min="23" max="23" width="18" hidden="1" customWidth="1"/>
    <col min="24" max="31" width="11.453125" hidden="1" customWidth="1"/>
    <col min="32" max="16384" width="11.453125" hidden="1"/>
  </cols>
  <sheetData>
    <row r="1" spans="1:30" ht="5.15" hidden="1" customHeight="1" x14ac:dyDescent="0.25">
      <c r="A1" s="111">
        <v>5</v>
      </c>
      <c r="B1">
        <v>3</v>
      </c>
      <c r="C1">
        <v>30</v>
      </c>
      <c r="D1">
        <v>0.5</v>
      </c>
      <c r="E1">
        <v>15</v>
      </c>
      <c r="F1">
        <v>15</v>
      </c>
      <c r="G1">
        <v>15</v>
      </c>
      <c r="H1">
        <v>15</v>
      </c>
      <c r="I1">
        <v>15</v>
      </c>
      <c r="J1">
        <v>0.5</v>
      </c>
      <c r="K1">
        <v>15</v>
      </c>
      <c r="L1">
        <v>0.5</v>
      </c>
      <c r="M1">
        <v>15</v>
      </c>
      <c r="N1">
        <v>3</v>
      </c>
    </row>
    <row r="2" spans="1:30" ht="5.15" customHeight="1" x14ac:dyDescent="0.25">
      <c r="A2" s="111">
        <v>5</v>
      </c>
      <c r="B2" s="79"/>
      <c r="C2" s="80"/>
      <c r="D2" s="80"/>
      <c r="E2" s="82"/>
      <c r="F2" s="82"/>
      <c r="G2" s="82"/>
      <c r="H2" s="82"/>
      <c r="I2" s="82"/>
      <c r="J2" s="82"/>
      <c r="K2" s="82"/>
      <c r="L2" s="82"/>
      <c r="M2" s="82"/>
      <c r="N2" s="79"/>
    </row>
    <row r="3" spans="1:30" ht="22" customHeight="1" x14ac:dyDescent="0.25">
      <c r="A3" s="111">
        <v>22</v>
      </c>
      <c r="B3" s="79"/>
      <c r="C3" s="84" t="str">
        <f>label.Headline</f>
        <v>Umsatz- und Risikofragebogen zur Luftfahrt Produkthaftpflicht Versicherung</v>
      </c>
      <c r="D3" s="84"/>
      <c r="E3" s="84"/>
      <c r="F3" s="84"/>
      <c r="G3" s="84"/>
      <c r="H3" s="84"/>
      <c r="I3" s="84"/>
      <c r="J3" s="84"/>
      <c r="K3" s="84"/>
      <c r="L3" s="84"/>
      <c r="M3" s="84"/>
      <c r="N3" s="79"/>
      <c r="P3" s="96"/>
      <c r="Q3" s="96"/>
      <c r="R3" s="96"/>
      <c r="S3" s="96"/>
      <c r="T3" s="96"/>
      <c r="U3" s="96"/>
    </row>
    <row r="4" spans="1:30" ht="18" customHeight="1" x14ac:dyDescent="0.25">
      <c r="A4" s="111">
        <v>18</v>
      </c>
      <c r="B4" s="79"/>
      <c r="C4" s="81" t="str">
        <f>label.Subtitle</f>
        <v>im Rahmen des Airbus SE Zulieferer Versicherungsprogramms</v>
      </c>
      <c r="D4" s="81"/>
      <c r="E4" s="80"/>
      <c r="F4" s="80"/>
      <c r="G4" s="80"/>
      <c r="H4" s="80"/>
      <c r="I4" s="80"/>
      <c r="J4" s="80"/>
      <c r="K4" s="80"/>
      <c r="L4" s="80"/>
      <c r="M4" s="80"/>
      <c r="N4" s="79"/>
      <c r="P4" s="96"/>
      <c r="Q4" s="96"/>
      <c r="R4" s="96"/>
      <c r="S4" s="96"/>
      <c r="T4" s="96"/>
      <c r="U4" s="96"/>
    </row>
    <row r="5" spans="1:30" ht="15" customHeight="1" x14ac:dyDescent="0.25">
      <c r="A5" s="111">
        <v>15</v>
      </c>
      <c r="B5" s="79"/>
      <c r="C5" s="80"/>
      <c r="D5" s="80"/>
      <c r="E5" s="82"/>
      <c r="F5" s="82"/>
      <c r="G5" s="82"/>
      <c r="H5" s="82"/>
      <c r="I5" s="82"/>
      <c r="J5" s="82"/>
      <c r="K5" s="82"/>
      <c r="L5" s="82"/>
      <c r="M5" s="82"/>
      <c r="N5" s="79"/>
      <c r="P5" s="96"/>
      <c r="Q5" s="96"/>
      <c r="R5" s="96"/>
      <c r="S5" s="96"/>
      <c r="T5" s="96"/>
      <c r="U5" s="96"/>
    </row>
    <row r="6" spans="1:30" ht="17.149999999999999" customHeight="1" x14ac:dyDescent="0.3">
      <c r="A6" s="111">
        <v>17</v>
      </c>
      <c r="B6" s="85"/>
      <c r="C6" s="263" t="str">
        <f>label.HintRegNoFurtherInterest</f>
        <v>.</v>
      </c>
      <c r="D6" s="263"/>
      <c r="E6" s="263"/>
      <c r="F6" s="263"/>
      <c r="G6" s="263"/>
      <c r="H6" s="263"/>
      <c r="I6" s="263"/>
      <c r="J6" s="263"/>
      <c r="K6" s="263"/>
      <c r="L6" s="263"/>
      <c r="M6" s="263"/>
      <c r="N6" s="85"/>
      <c r="O6" s="3"/>
      <c r="P6" s="96"/>
      <c r="Q6" s="96"/>
      <c r="R6" s="96"/>
      <c r="S6" s="96"/>
      <c r="T6" s="96"/>
      <c r="U6" s="96"/>
      <c r="V6" s="3"/>
      <c r="W6" s="3"/>
      <c r="X6" s="3"/>
      <c r="Y6" s="3"/>
      <c r="Z6" s="3"/>
      <c r="AA6" s="3"/>
      <c r="AB6" s="3"/>
      <c r="AC6" s="3"/>
      <c r="AD6" s="3"/>
    </row>
    <row r="7" spans="1:30" ht="17.149999999999999" customHeight="1" x14ac:dyDescent="0.3">
      <c r="A7" s="111">
        <v>17</v>
      </c>
      <c r="B7" s="85"/>
      <c r="C7" s="263"/>
      <c r="D7" s="263"/>
      <c r="E7" s="263"/>
      <c r="F7" s="263"/>
      <c r="G7" s="263"/>
      <c r="H7" s="263"/>
      <c r="I7" s="263"/>
      <c r="J7" s="263"/>
      <c r="K7" s="263"/>
      <c r="L7" s="263"/>
      <c r="M7" s="263"/>
      <c r="N7" s="85"/>
      <c r="O7" s="3"/>
      <c r="P7" s="96" t="s">
        <v>270</v>
      </c>
      <c r="Q7" s="96"/>
      <c r="R7" s="96"/>
      <c r="S7" s="96"/>
      <c r="T7" s="96" t="s">
        <v>269</v>
      </c>
      <c r="U7" s="96"/>
      <c r="V7" s="3"/>
      <c r="W7" s="3"/>
      <c r="X7" s="3"/>
      <c r="Y7" s="3"/>
      <c r="Z7" s="3"/>
      <c r="AA7" s="3"/>
      <c r="AB7" s="3"/>
      <c r="AC7" s="3"/>
      <c r="AD7" s="3"/>
    </row>
    <row r="8" spans="1:30" ht="10" customHeight="1" x14ac:dyDescent="0.3">
      <c r="A8" s="111">
        <v>10</v>
      </c>
      <c r="B8" s="85"/>
      <c r="C8" s="86"/>
      <c r="D8" s="86"/>
      <c r="E8" s="87"/>
      <c r="F8" s="87"/>
      <c r="G8" s="87"/>
      <c r="H8" s="87"/>
      <c r="I8" s="87"/>
      <c r="J8" s="87"/>
      <c r="K8" s="87"/>
      <c r="L8" s="87"/>
      <c r="M8" s="87"/>
      <c r="N8" s="85"/>
      <c r="O8" s="3"/>
      <c r="P8" s="96"/>
      <c r="Q8" s="96"/>
      <c r="R8" s="96"/>
      <c r="S8" s="96"/>
      <c r="T8" s="96"/>
      <c r="U8" s="96"/>
      <c r="V8" s="3"/>
      <c r="W8" s="3"/>
      <c r="X8" s="3"/>
      <c r="Y8" s="3"/>
      <c r="Z8" s="3"/>
      <c r="AA8" s="3"/>
      <c r="AB8" s="3"/>
      <c r="AC8" s="3"/>
      <c r="AD8" s="3"/>
    </row>
    <row r="9" spans="1:30" ht="15" customHeight="1" x14ac:dyDescent="0.3">
      <c r="A9" s="111">
        <v>15</v>
      </c>
      <c r="B9" s="85"/>
      <c r="C9" s="265" t="s">
        <v>702</v>
      </c>
      <c r="D9" s="265"/>
      <c r="E9" s="265"/>
      <c r="F9" s="265"/>
      <c r="G9" s="265"/>
      <c r="H9" s="265"/>
      <c r="I9" s="265"/>
      <c r="J9" s="265"/>
      <c r="K9" s="265"/>
      <c r="L9" s="87"/>
      <c r="M9" s="171" t="s">
        <v>14</v>
      </c>
      <c r="N9" s="85"/>
      <c r="O9" s="3"/>
      <c r="P9" s="96" t="s">
        <v>152</v>
      </c>
      <c r="Q9" s="96"/>
      <c r="R9" s="96"/>
      <c r="S9" s="96"/>
      <c r="T9" s="96" t="str">
        <f>val.SelectedLanguage</f>
        <v>Deutsch</v>
      </c>
      <c r="U9" s="96"/>
      <c r="V9" s="3"/>
      <c r="W9" s="3"/>
      <c r="X9" s="3"/>
      <c r="Y9" s="3"/>
      <c r="Z9" s="3"/>
      <c r="AA9" s="3"/>
      <c r="AB9" s="3"/>
      <c r="AC9" s="3"/>
      <c r="AD9" s="3"/>
    </row>
    <row r="10" spans="1:30" ht="10" customHeight="1" x14ac:dyDescent="0.3">
      <c r="A10" s="111">
        <v>10</v>
      </c>
      <c r="B10" s="85"/>
      <c r="C10" s="86"/>
      <c r="D10" s="86"/>
      <c r="E10" s="87"/>
      <c r="F10" s="87"/>
      <c r="G10" s="87"/>
      <c r="H10" s="87"/>
      <c r="I10" s="87"/>
      <c r="J10" s="87"/>
      <c r="K10" s="87"/>
      <c r="L10" s="87"/>
      <c r="M10" s="87"/>
      <c r="N10" s="85"/>
      <c r="O10" s="3"/>
      <c r="P10" s="96"/>
      <c r="Q10" s="96"/>
      <c r="R10" s="96"/>
      <c r="S10" s="96"/>
      <c r="T10" s="96"/>
      <c r="U10" s="96"/>
      <c r="V10" s="3"/>
      <c r="W10" s="3"/>
      <c r="X10" s="3"/>
      <c r="Y10" s="3"/>
      <c r="Z10" s="3"/>
      <c r="AA10" s="3"/>
      <c r="AB10" s="3"/>
      <c r="AC10" s="3"/>
      <c r="AD10" s="3"/>
    </row>
    <row r="11" spans="1:30" ht="17.149999999999999" customHeight="1" x14ac:dyDescent="0.3">
      <c r="A11" s="111">
        <v>17</v>
      </c>
      <c r="B11" s="85" t="s">
        <v>55</v>
      </c>
      <c r="C11" s="83" t="str">
        <f>label.section1.TypeOfQuote</f>
        <v>1. Angebotsumfang</v>
      </c>
      <c r="D11" s="83"/>
      <c r="E11" s="88"/>
      <c r="F11" s="88"/>
      <c r="G11" s="88"/>
      <c r="H11" s="88"/>
      <c r="I11" s="88"/>
      <c r="J11" s="88"/>
      <c r="K11" s="88"/>
      <c r="L11" s="88"/>
      <c r="M11" s="88"/>
      <c r="N11" s="85"/>
      <c r="O11" s="3"/>
      <c r="P11" s="96"/>
      <c r="Q11" s="96"/>
      <c r="R11" s="96"/>
      <c r="S11" s="96"/>
      <c r="T11" s="96"/>
      <c r="U11" s="96"/>
      <c r="V11" s="3"/>
      <c r="W11" s="3"/>
      <c r="X11" s="3"/>
      <c r="Y11" s="3"/>
      <c r="Z11" s="3"/>
      <c r="AA11" s="3"/>
      <c r="AB11" s="3"/>
      <c r="AC11" s="3"/>
      <c r="AD11" s="3"/>
    </row>
    <row r="12" spans="1:30" ht="7" customHeight="1" x14ac:dyDescent="0.3">
      <c r="A12" s="111">
        <v>7</v>
      </c>
      <c r="B12" s="85"/>
      <c r="C12" s="86"/>
      <c r="D12" s="86"/>
      <c r="E12" s="87"/>
      <c r="F12" s="87"/>
      <c r="G12" s="87"/>
      <c r="H12" s="87"/>
      <c r="I12" s="87"/>
      <c r="J12" s="87"/>
      <c r="K12" s="87"/>
      <c r="L12" s="87"/>
      <c r="M12" s="87"/>
      <c r="N12" s="85"/>
      <c r="O12" s="3"/>
      <c r="P12" s="96"/>
      <c r="Q12" s="96"/>
      <c r="R12" s="96"/>
      <c r="S12" s="96"/>
      <c r="T12" s="96"/>
      <c r="U12" s="96"/>
      <c r="V12" s="3"/>
      <c r="W12" s="3"/>
      <c r="X12" s="3"/>
      <c r="Y12" s="3"/>
      <c r="Z12" s="3"/>
      <c r="AA12" s="3"/>
      <c r="AB12" s="3"/>
      <c r="AC12" s="3"/>
      <c r="AD12" s="3"/>
    </row>
    <row r="13" spans="1:30" ht="20.149999999999999" customHeight="1" x14ac:dyDescent="0.3">
      <c r="A13" s="111">
        <v>20</v>
      </c>
      <c r="B13" s="85"/>
      <c r="C13" s="155" t="str">
        <f>label.TypeOfQuote</f>
        <v>Bitte wählen Sie die gewünschte Angebotsvariante aus:</v>
      </c>
      <c r="D13" s="155"/>
      <c r="E13" s="156"/>
      <c r="F13" s="156"/>
      <c r="G13" s="156"/>
      <c r="H13" s="156"/>
      <c r="I13" s="109" t="str">
        <f>IF(K13="","!!! &gt;&gt;","")</f>
        <v>!!! &gt;&gt;</v>
      </c>
      <c r="J13" s="156"/>
      <c r="K13" s="266"/>
      <c r="L13" s="266"/>
      <c r="M13" s="266"/>
      <c r="N13" s="85"/>
      <c r="P13" s="96" t="s">
        <v>271</v>
      </c>
      <c r="Q13" s="96"/>
      <c r="R13" s="96"/>
      <c r="S13" s="96"/>
      <c r="T13" s="96">
        <f>val.Sect1.SelectedTypeOfQuote</f>
        <v>0</v>
      </c>
      <c r="U13" s="96"/>
      <c r="V13" s="3"/>
      <c r="W13" s="3"/>
      <c r="X13" s="3"/>
      <c r="Y13" s="3"/>
      <c r="Z13" s="3"/>
      <c r="AA13" s="3"/>
      <c r="AB13" s="3"/>
      <c r="AC13" s="3"/>
      <c r="AD13" s="3"/>
    </row>
    <row r="14" spans="1:30" ht="15" customHeight="1" x14ac:dyDescent="0.3">
      <c r="A14" s="111">
        <v>15</v>
      </c>
      <c r="B14" s="85"/>
      <c r="C14" s="86"/>
      <c r="D14" s="86"/>
      <c r="E14" s="87"/>
      <c r="F14" s="87"/>
      <c r="G14" s="87"/>
      <c r="H14" s="87"/>
      <c r="I14" s="87"/>
      <c r="J14" s="87"/>
      <c r="K14" s="87"/>
      <c r="L14" s="87"/>
      <c r="M14" s="87"/>
      <c r="N14" s="85"/>
      <c r="O14" s="3"/>
      <c r="P14" s="96"/>
      <c r="Q14" s="96"/>
      <c r="R14" s="96"/>
      <c r="S14" s="96"/>
      <c r="T14" s="96"/>
      <c r="U14" s="96"/>
      <c r="V14" s="3"/>
      <c r="W14" s="3"/>
      <c r="X14" s="3"/>
      <c r="Y14" s="3"/>
      <c r="Z14" s="3"/>
      <c r="AA14" s="3"/>
      <c r="AB14" s="3"/>
      <c r="AC14" s="3"/>
      <c r="AD14" s="3"/>
    </row>
    <row r="15" spans="1:30" ht="17.149999999999999" customHeight="1" x14ac:dyDescent="0.3">
      <c r="A15" s="111">
        <v>17</v>
      </c>
      <c r="B15" s="85" t="s">
        <v>55</v>
      </c>
      <c r="C15" s="83" t="str">
        <f>label.section2.InsuredCompany</f>
        <v>2. Versichertes Unternehmen</v>
      </c>
      <c r="D15" s="83"/>
      <c r="E15" s="88"/>
      <c r="F15" s="88"/>
      <c r="G15" s="88"/>
      <c r="H15" s="88"/>
      <c r="I15" s="88"/>
      <c r="J15" s="88"/>
      <c r="K15" s="88"/>
      <c r="L15" s="88"/>
      <c r="M15" s="88"/>
      <c r="N15" s="85"/>
      <c r="O15" s="3"/>
      <c r="P15" s="96"/>
      <c r="Q15" s="96"/>
      <c r="R15" s="96"/>
      <c r="S15" s="96"/>
      <c r="T15" s="96"/>
      <c r="U15" s="96"/>
      <c r="V15" s="3"/>
      <c r="W15" s="3"/>
      <c r="X15" s="3"/>
      <c r="Y15" s="3"/>
      <c r="Z15" s="3"/>
      <c r="AA15" s="3"/>
      <c r="AB15" s="3"/>
      <c r="AC15" s="3"/>
      <c r="AD15" s="3"/>
    </row>
    <row r="16" spans="1:30" ht="5.15" customHeight="1" x14ac:dyDescent="0.3">
      <c r="A16" s="111">
        <v>5</v>
      </c>
      <c r="B16" s="85"/>
      <c r="C16" s="87"/>
      <c r="D16" s="87"/>
      <c r="E16" s="87"/>
      <c r="F16" s="87"/>
      <c r="G16" s="87"/>
      <c r="H16" s="87"/>
      <c r="I16" s="87"/>
      <c r="J16" s="87"/>
      <c r="K16" s="87"/>
      <c r="L16" s="87"/>
      <c r="M16" s="87"/>
      <c r="N16" s="85"/>
      <c r="O16" s="3"/>
      <c r="P16" s="96"/>
      <c r="Q16" s="96"/>
      <c r="R16" s="96"/>
      <c r="S16" s="96"/>
      <c r="T16" s="96"/>
      <c r="U16" s="96"/>
      <c r="V16" s="3"/>
      <c r="W16" s="3"/>
      <c r="X16" s="3"/>
      <c r="Y16" s="3"/>
      <c r="Z16" s="3"/>
      <c r="AA16" s="3"/>
      <c r="AB16" s="3"/>
      <c r="AC16" s="3"/>
      <c r="AD16" s="3"/>
    </row>
    <row r="17" spans="1:30" ht="17.149999999999999" customHeight="1" x14ac:dyDescent="0.3">
      <c r="A17" s="111">
        <v>17</v>
      </c>
      <c r="B17" s="85"/>
      <c r="C17" s="87" t="str">
        <f>label.CompanyName</f>
        <v>Firmenname:</v>
      </c>
      <c r="D17" s="87"/>
      <c r="E17" s="254"/>
      <c r="F17" s="254"/>
      <c r="G17" s="254"/>
      <c r="H17" s="254"/>
      <c r="I17" s="254"/>
      <c r="J17" s="254"/>
      <c r="K17" s="254"/>
      <c r="L17" s="254"/>
      <c r="M17" s="254"/>
      <c r="N17" s="85"/>
      <c r="P17" s="96" t="s">
        <v>272</v>
      </c>
      <c r="Q17" s="96"/>
      <c r="R17" s="96"/>
      <c r="S17" s="96"/>
      <c r="T17" s="96">
        <f>val.Sect2.insured.company.name</f>
        <v>0</v>
      </c>
      <c r="U17" s="96"/>
      <c r="V17" s="3"/>
      <c r="W17" s="3"/>
      <c r="X17" s="3"/>
      <c r="Y17" s="3"/>
      <c r="Z17" s="3"/>
      <c r="AA17" s="3"/>
      <c r="AB17" s="3"/>
      <c r="AC17" s="3"/>
      <c r="AD17" s="3"/>
    </row>
    <row r="18" spans="1:30" ht="5.15" customHeight="1" x14ac:dyDescent="0.3">
      <c r="A18" s="111">
        <v>5</v>
      </c>
      <c r="B18" s="85"/>
      <c r="C18" s="87"/>
      <c r="D18" s="87"/>
      <c r="E18" s="87"/>
      <c r="F18" s="87"/>
      <c r="G18" s="87"/>
      <c r="H18" s="87"/>
      <c r="I18" s="87"/>
      <c r="J18" s="87"/>
      <c r="K18" s="87"/>
      <c r="L18" s="87"/>
      <c r="M18" s="87"/>
      <c r="N18" s="85"/>
      <c r="P18" s="96"/>
      <c r="Q18" s="96"/>
      <c r="R18" s="96"/>
      <c r="S18" s="96"/>
      <c r="T18" s="96"/>
      <c r="U18" s="96"/>
      <c r="V18" s="3"/>
      <c r="W18" s="3"/>
      <c r="X18" s="3"/>
      <c r="Y18" s="3"/>
      <c r="Z18" s="3"/>
      <c r="AA18" s="3"/>
      <c r="AB18" s="3"/>
      <c r="AC18" s="3"/>
      <c r="AD18" s="3"/>
    </row>
    <row r="19" spans="1:30" ht="17.149999999999999" customHeight="1" x14ac:dyDescent="0.3">
      <c r="A19" s="111">
        <v>17</v>
      </c>
      <c r="B19" s="85"/>
      <c r="C19" s="87" t="str">
        <f>label.Street_No</f>
        <v>Straße:</v>
      </c>
      <c r="D19" s="87"/>
      <c r="E19" s="267"/>
      <c r="F19" s="268"/>
      <c r="G19" s="268"/>
      <c r="H19" s="268"/>
      <c r="I19" s="268"/>
      <c r="J19" s="268"/>
      <c r="K19" s="268"/>
      <c r="L19" s="268"/>
      <c r="M19" s="268"/>
      <c r="N19" s="85"/>
      <c r="P19" s="96" t="s">
        <v>273</v>
      </c>
      <c r="Q19" s="96"/>
      <c r="R19" s="96"/>
      <c r="S19" s="96"/>
      <c r="T19" s="96">
        <f>val.Sect2.insured.company.street</f>
        <v>0</v>
      </c>
      <c r="U19" s="96"/>
      <c r="V19" s="3"/>
      <c r="W19" s="3"/>
      <c r="X19" s="3"/>
      <c r="Y19" s="3"/>
      <c r="Z19" s="3"/>
      <c r="AA19" s="3"/>
      <c r="AB19" s="3"/>
      <c r="AC19" s="3"/>
      <c r="AD19" s="3"/>
    </row>
    <row r="20" spans="1:30" ht="5.15" customHeight="1" x14ac:dyDescent="0.3">
      <c r="A20" s="111">
        <v>5</v>
      </c>
      <c r="B20" s="85"/>
      <c r="C20" s="87"/>
      <c r="D20" s="87"/>
      <c r="E20" s="87"/>
      <c r="F20" s="87"/>
      <c r="G20" s="87"/>
      <c r="H20" s="87"/>
      <c r="I20" s="87"/>
      <c r="J20" s="87"/>
      <c r="K20" s="87"/>
      <c r="L20" s="87"/>
      <c r="M20" s="87"/>
      <c r="N20" s="85"/>
      <c r="P20" s="96"/>
      <c r="Q20" s="96"/>
      <c r="R20" s="96"/>
      <c r="S20" s="96"/>
      <c r="T20" s="96"/>
      <c r="U20" s="96"/>
      <c r="V20" s="3"/>
      <c r="W20" s="3"/>
      <c r="X20" s="3"/>
      <c r="Y20" s="3"/>
      <c r="Z20" s="3"/>
      <c r="AA20" s="3"/>
      <c r="AB20" s="3"/>
      <c r="AC20" s="3"/>
      <c r="AD20" s="3"/>
    </row>
    <row r="21" spans="1:30" ht="17.149999999999999" customHeight="1" x14ac:dyDescent="0.3">
      <c r="A21" s="111">
        <v>17</v>
      </c>
      <c r="B21" s="85"/>
      <c r="C21" s="87" t="str">
        <f>label.ZIP</f>
        <v>PLZ:</v>
      </c>
      <c r="D21" s="87"/>
      <c r="E21" s="236"/>
      <c r="F21" s="254"/>
      <c r="G21" s="87" t="str">
        <f>label.City</f>
        <v>Ort:</v>
      </c>
      <c r="H21" s="268"/>
      <c r="I21" s="268"/>
      <c r="J21" s="268"/>
      <c r="K21" s="268"/>
      <c r="L21" s="268"/>
      <c r="M21" s="268"/>
      <c r="N21" s="85"/>
      <c r="P21" s="96" t="s">
        <v>274</v>
      </c>
      <c r="Q21" s="96" t="s">
        <v>275</v>
      </c>
      <c r="R21" s="96"/>
      <c r="S21" s="96"/>
      <c r="T21" s="96">
        <f>val.Sect2.insured.company.ZIP</f>
        <v>0</v>
      </c>
      <c r="U21" s="96">
        <f>val.Sect2.insured.company.City</f>
        <v>0</v>
      </c>
      <c r="V21" s="3"/>
      <c r="W21" s="3"/>
      <c r="X21" s="3"/>
      <c r="Y21" s="3"/>
      <c r="Z21" s="3"/>
      <c r="AA21" s="3"/>
      <c r="AB21" s="3"/>
      <c r="AC21" s="3"/>
      <c r="AD21" s="3"/>
    </row>
    <row r="22" spans="1:30" ht="5.15" customHeight="1" x14ac:dyDescent="0.3">
      <c r="A22" s="111">
        <v>5</v>
      </c>
      <c r="B22" s="85"/>
      <c r="C22" s="87"/>
      <c r="D22" s="87"/>
      <c r="E22" s="87"/>
      <c r="F22" s="87"/>
      <c r="G22" s="87"/>
      <c r="H22" s="87"/>
      <c r="I22" s="87"/>
      <c r="J22" s="87"/>
      <c r="K22" s="87"/>
      <c r="L22" s="87"/>
      <c r="M22" s="87"/>
      <c r="N22" s="85"/>
      <c r="P22" s="96"/>
      <c r="Q22" s="96"/>
      <c r="R22" s="96"/>
      <c r="S22" s="96"/>
      <c r="T22" s="96"/>
      <c r="U22" s="96"/>
      <c r="V22" s="3"/>
      <c r="W22" s="3"/>
      <c r="X22" s="3"/>
      <c r="Y22" s="3"/>
      <c r="Z22" s="3"/>
      <c r="AA22" s="3"/>
      <c r="AB22" s="3"/>
      <c r="AC22" s="3"/>
      <c r="AD22" s="3"/>
    </row>
    <row r="23" spans="1:30" ht="17.149999999999999" customHeight="1" x14ac:dyDescent="0.3">
      <c r="A23" s="111">
        <v>17</v>
      </c>
      <c r="B23" s="85"/>
      <c r="C23" s="87" t="str">
        <f>label.Country</f>
        <v>Land:</v>
      </c>
      <c r="D23" s="87"/>
      <c r="E23" s="186"/>
      <c r="F23" s="186"/>
      <c r="H23" s="87"/>
      <c r="I23" s="87"/>
      <c r="J23" s="87"/>
      <c r="K23" s="87"/>
      <c r="L23" s="87"/>
      <c r="M23" s="87"/>
      <c r="N23" s="85"/>
      <c r="P23" s="96" t="s">
        <v>276</v>
      </c>
      <c r="Q23" s="96" t="s">
        <v>277</v>
      </c>
      <c r="R23" s="96"/>
      <c r="S23" s="96"/>
      <c r="T23" s="96">
        <f>val.Sect2.insured.company.country</f>
        <v>0</v>
      </c>
      <c r="U23" s="96" t="e">
        <f>val.Sect2.insured.company.countryOUTPUT</f>
        <v>#N/A</v>
      </c>
      <c r="V23" s="3"/>
      <c r="W23" s="3"/>
      <c r="X23" s="3"/>
      <c r="Y23" s="3"/>
      <c r="Z23" s="3"/>
      <c r="AA23" s="3"/>
      <c r="AB23" s="3"/>
      <c r="AC23" s="3"/>
      <c r="AD23" s="3"/>
    </row>
    <row r="24" spans="1:30" ht="15" customHeight="1" x14ac:dyDescent="0.3">
      <c r="A24" s="111">
        <v>15</v>
      </c>
      <c r="B24" s="85"/>
      <c r="C24" s="87"/>
      <c r="D24" s="87"/>
      <c r="E24" s="181" t="e">
        <f>VLOOKUP(E23,areaSV.Countries,3,FALSE)</f>
        <v>#N/A</v>
      </c>
      <c r="F24" s="87"/>
      <c r="G24" s="87"/>
      <c r="H24" s="87"/>
      <c r="I24" s="87"/>
      <c r="J24" s="87"/>
      <c r="K24" s="87"/>
      <c r="L24" s="87"/>
      <c r="M24" s="87"/>
      <c r="N24" s="85"/>
      <c r="O24" s="3"/>
      <c r="P24" s="96"/>
      <c r="Q24" s="96"/>
      <c r="R24" s="96"/>
      <c r="S24" s="96"/>
      <c r="T24" s="96"/>
      <c r="U24" s="96"/>
      <c r="V24" s="3"/>
      <c r="W24" s="3"/>
      <c r="X24" s="3"/>
      <c r="Y24" s="3"/>
      <c r="Z24" s="3"/>
      <c r="AA24" s="3"/>
      <c r="AB24" s="3"/>
      <c r="AC24" s="3"/>
      <c r="AD24" s="3"/>
    </row>
    <row r="25" spans="1:30" ht="17.149999999999999" customHeight="1" x14ac:dyDescent="0.3">
      <c r="A25" s="111">
        <v>17</v>
      </c>
      <c r="B25" s="85" t="s">
        <v>55</v>
      </c>
      <c r="C25" s="83" t="str">
        <f>label.section2_1.InsuredCompanyContact</f>
        <v>2.1 Ansprechpartner (Kunde oder beauftragter Makler)</v>
      </c>
      <c r="D25" s="83"/>
      <c r="E25" s="88"/>
      <c r="F25" s="88"/>
      <c r="G25" s="88"/>
      <c r="H25" s="88"/>
      <c r="I25" s="88"/>
      <c r="J25" s="88"/>
      <c r="K25" s="88"/>
      <c r="L25" s="88"/>
      <c r="M25" s="88"/>
      <c r="N25" s="85"/>
      <c r="O25" s="3"/>
      <c r="P25" s="96"/>
      <c r="Q25" s="96"/>
      <c r="R25" s="96"/>
      <c r="S25" s="96"/>
      <c r="T25" s="96"/>
      <c r="U25" s="96"/>
      <c r="V25" s="3"/>
      <c r="W25" s="3"/>
      <c r="X25" s="3"/>
      <c r="Y25" s="3"/>
      <c r="Z25" s="3"/>
      <c r="AA25" s="3"/>
      <c r="AB25" s="3"/>
      <c r="AC25" s="3"/>
      <c r="AD25" s="3"/>
    </row>
    <row r="26" spans="1:30" ht="5.15" customHeight="1" x14ac:dyDescent="0.3">
      <c r="A26" s="111">
        <v>5</v>
      </c>
      <c r="B26" s="85"/>
      <c r="C26" s="87"/>
      <c r="D26" s="87"/>
      <c r="E26" s="87"/>
      <c r="F26" s="87"/>
      <c r="G26" s="87"/>
      <c r="H26" s="87"/>
      <c r="I26" s="87"/>
      <c r="J26" s="87"/>
      <c r="K26" s="87"/>
      <c r="L26" s="87"/>
      <c r="M26" s="87"/>
      <c r="N26" s="85"/>
      <c r="O26" s="3"/>
      <c r="P26" s="96"/>
      <c r="Q26" s="96"/>
      <c r="R26" s="96"/>
      <c r="S26" s="96"/>
      <c r="T26" s="96"/>
      <c r="U26" s="96"/>
      <c r="V26" s="3"/>
      <c r="W26" s="3"/>
      <c r="X26" s="3"/>
      <c r="Y26" s="3"/>
      <c r="Z26" s="3"/>
      <c r="AA26" s="3"/>
      <c r="AB26" s="3"/>
      <c r="AC26" s="3"/>
      <c r="AD26" s="3"/>
    </row>
    <row r="27" spans="1:30" ht="17.149999999999999" customHeight="1" x14ac:dyDescent="0.3">
      <c r="A27" s="111">
        <v>17</v>
      </c>
      <c r="B27" s="85"/>
      <c r="C27" s="87" t="str">
        <f>label.Contact.Lastname</f>
        <v>Nachname:</v>
      </c>
      <c r="D27" s="87"/>
      <c r="E27" s="268"/>
      <c r="F27" s="268"/>
      <c r="G27" s="87" t="str">
        <f>label.Contact.Firstname</f>
        <v>Vorname:</v>
      </c>
      <c r="H27" s="268"/>
      <c r="I27" s="268"/>
      <c r="J27" s="268"/>
      <c r="K27" s="87" t="str">
        <f>label.Salutation</f>
        <v>Anrede:</v>
      </c>
      <c r="L27" s="87"/>
      <c r="M27" s="185"/>
      <c r="N27" s="85"/>
      <c r="O27" s="3"/>
      <c r="P27" s="96" t="s">
        <v>278</v>
      </c>
      <c r="Q27" s="96" t="s">
        <v>279</v>
      </c>
      <c r="R27" s="96" t="s">
        <v>280</v>
      </c>
      <c r="S27" s="96"/>
      <c r="T27" s="96">
        <f>val.Sect2_1.insured.company.contactname</f>
        <v>0</v>
      </c>
      <c r="U27" s="96">
        <f>val.Sect2_1.insured.company.contactprename</f>
        <v>0</v>
      </c>
      <c r="V27" s="96">
        <f>val.Sect2_1.insured.company.contactgreeting</f>
        <v>0</v>
      </c>
      <c r="W27" s="3"/>
      <c r="X27" s="3"/>
      <c r="Y27" s="3"/>
      <c r="Z27" s="3"/>
      <c r="AA27" s="3"/>
      <c r="AB27" s="3"/>
      <c r="AC27" s="3"/>
      <c r="AD27" s="3"/>
    </row>
    <row r="28" spans="1:30" ht="5.15" customHeight="1" x14ac:dyDescent="0.3">
      <c r="A28" s="111">
        <v>5</v>
      </c>
      <c r="B28" s="85"/>
      <c r="C28" s="87"/>
      <c r="D28" s="87"/>
      <c r="E28" s="87"/>
      <c r="F28" s="87"/>
      <c r="G28" s="87"/>
      <c r="H28" s="87"/>
      <c r="I28" s="87"/>
      <c r="J28" s="87"/>
      <c r="K28" s="87"/>
      <c r="L28" s="87"/>
      <c r="M28" s="87"/>
      <c r="N28" s="85"/>
      <c r="O28" s="3"/>
      <c r="P28" s="96"/>
      <c r="Q28" s="96"/>
      <c r="R28" s="96"/>
      <c r="S28" s="96"/>
      <c r="T28" s="96"/>
      <c r="U28" s="96"/>
      <c r="V28" s="3"/>
      <c r="W28" s="3"/>
      <c r="X28" s="3"/>
      <c r="Y28" s="3"/>
      <c r="Z28" s="3"/>
      <c r="AA28" s="3"/>
      <c r="AB28" s="3"/>
      <c r="AC28" s="3"/>
      <c r="AD28" s="3"/>
    </row>
    <row r="29" spans="1:30" ht="17.149999999999999" customHeight="1" x14ac:dyDescent="0.3">
      <c r="A29" s="111">
        <v>17</v>
      </c>
      <c r="B29" s="85"/>
      <c r="C29" s="87" t="str">
        <f>label.ContactCompany</f>
        <v>Firma (falls abweichend zu 2):</v>
      </c>
      <c r="D29" s="87"/>
      <c r="E29" s="254"/>
      <c r="F29" s="254"/>
      <c r="G29" s="254"/>
      <c r="H29" s="254"/>
      <c r="I29" s="254"/>
      <c r="J29" s="254"/>
      <c r="K29" s="87" t="str">
        <f>label.ContactType</f>
        <v>Kontakttyp:</v>
      </c>
      <c r="L29" s="87"/>
      <c r="M29" s="185"/>
      <c r="N29" s="85"/>
      <c r="P29" s="96" t="s">
        <v>281</v>
      </c>
      <c r="Q29" s="96"/>
      <c r="R29" s="96"/>
      <c r="S29" s="96"/>
      <c r="T29" s="96">
        <f>val.Sect2_1.insured.company.ALTname</f>
        <v>0</v>
      </c>
      <c r="U29" s="96"/>
      <c r="V29" s="3"/>
      <c r="W29" s="3"/>
      <c r="X29" s="3"/>
      <c r="Y29" s="3"/>
      <c r="Z29" s="3"/>
      <c r="AA29" s="3"/>
      <c r="AB29" s="3"/>
      <c r="AC29" s="3"/>
      <c r="AD29" s="3"/>
    </row>
    <row r="30" spans="1:30" ht="5.15" customHeight="1" x14ac:dyDescent="0.3">
      <c r="A30" s="111">
        <v>5</v>
      </c>
      <c r="B30" s="85"/>
      <c r="C30" s="87"/>
      <c r="D30" s="87"/>
      <c r="E30" s="87"/>
      <c r="F30" s="87"/>
      <c r="G30" s="87"/>
      <c r="H30" s="87"/>
      <c r="I30" s="87"/>
      <c r="J30" s="87"/>
      <c r="K30" s="87"/>
      <c r="L30" s="87"/>
      <c r="M30" s="87"/>
      <c r="N30" s="85"/>
      <c r="P30" s="96"/>
      <c r="Q30" s="96"/>
      <c r="R30" s="96"/>
      <c r="S30" s="96"/>
      <c r="T30" s="96"/>
      <c r="U30" s="96"/>
      <c r="V30" s="3"/>
      <c r="W30" s="3"/>
      <c r="X30" s="3"/>
      <c r="Y30" s="3"/>
      <c r="Z30" s="3"/>
      <c r="AA30" s="3"/>
      <c r="AB30" s="3"/>
      <c r="AC30" s="3"/>
      <c r="AD30" s="3"/>
    </row>
    <row r="31" spans="1:30" ht="17.149999999999999" customHeight="1" x14ac:dyDescent="0.3">
      <c r="A31" s="111">
        <v>17</v>
      </c>
      <c r="B31" s="85"/>
      <c r="C31" s="87" t="str">
        <f>label.ContactPhone</f>
        <v>Telefon:</v>
      </c>
      <c r="D31" s="87"/>
      <c r="E31" s="268"/>
      <c r="F31" s="268"/>
      <c r="G31" s="87" t="str">
        <f>label.ContactMail</f>
        <v>E-Mail:</v>
      </c>
      <c r="H31" s="250"/>
      <c r="I31" s="250"/>
      <c r="J31" s="250"/>
      <c r="K31" s="250"/>
      <c r="L31" s="250"/>
      <c r="M31" s="250"/>
      <c r="N31" s="85"/>
      <c r="P31" s="96" t="s">
        <v>282</v>
      </c>
      <c r="Q31" s="96" t="s">
        <v>283</v>
      </c>
      <c r="R31" s="96"/>
      <c r="S31" s="96"/>
      <c r="T31" s="96">
        <f>val.Sect2_1.insured.company.contacttelephone</f>
        <v>0</v>
      </c>
      <c r="U31" s="96" t="str">
        <f>LOWER(val.Sect2_1.insured.company.contactmail)</f>
        <v/>
      </c>
      <c r="V31" s="3"/>
      <c r="W31" s="3"/>
      <c r="Y31" s="3"/>
      <c r="AB31" s="3"/>
      <c r="AC31" s="3"/>
      <c r="AD31" s="3"/>
    </row>
    <row r="32" spans="1:30" ht="15" customHeight="1" x14ac:dyDescent="0.3">
      <c r="A32" s="111">
        <v>15</v>
      </c>
      <c r="B32" s="85"/>
      <c r="C32" s="87"/>
      <c r="D32" s="87"/>
      <c r="E32" s="94"/>
      <c r="F32" s="94"/>
      <c r="G32" s="94"/>
      <c r="H32" s="94"/>
      <c r="I32" s="94"/>
      <c r="J32" s="94"/>
      <c r="K32" s="94"/>
      <c r="L32" s="94"/>
      <c r="M32" s="87"/>
      <c r="N32" s="85"/>
      <c r="P32" s="96"/>
      <c r="Q32" s="96"/>
      <c r="R32" s="96"/>
      <c r="S32" s="96"/>
      <c r="T32" s="96"/>
      <c r="U32" s="96"/>
      <c r="V32" s="3"/>
      <c r="W32" s="3"/>
      <c r="X32" s="3"/>
      <c r="Y32" s="3"/>
      <c r="Z32" s="3"/>
      <c r="AA32" s="3"/>
      <c r="AB32" s="3"/>
      <c r="AC32" s="3"/>
      <c r="AD32" s="3"/>
    </row>
    <row r="33" spans="1:30" ht="17.149999999999999" customHeight="1" x14ac:dyDescent="0.3">
      <c r="A33" s="111">
        <v>17</v>
      </c>
      <c r="B33" s="85" t="s">
        <v>55</v>
      </c>
      <c r="C33" s="83" t="str">
        <f>label.section2_2.BillingAddress</f>
        <v>2.2 Rechnungsempfänger (wenn abweichend zu 1)</v>
      </c>
      <c r="D33" s="83"/>
      <c r="E33" s="88"/>
      <c r="F33" s="88"/>
      <c r="G33" s="88"/>
      <c r="H33" s="88"/>
      <c r="I33" s="88"/>
      <c r="J33" s="88"/>
      <c r="K33" s="88"/>
      <c r="L33" s="88"/>
      <c r="M33" s="88"/>
      <c r="N33" s="85"/>
      <c r="P33" s="96"/>
      <c r="Q33" s="96"/>
      <c r="R33" s="96"/>
      <c r="S33" s="96"/>
      <c r="T33" s="96"/>
      <c r="U33" s="96"/>
      <c r="V33" s="3"/>
      <c r="W33" s="3"/>
      <c r="X33" s="3"/>
      <c r="Y33" s="3"/>
      <c r="Z33" s="3"/>
      <c r="AA33" s="3"/>
      <c r="AB33" s="3"/>
      <c r="AC33" s="3"/>
      <c r="AD33" s="3"/>
    </row>
    <row r="34" spans="1:30" ht="5.15" customHeight="1" x14ac:dyDescent="0.3">
      <c r="A34" s="111">
        <v>5</v>
      </c>
      <c r="B34" s="85"/>
      <c r="C34" s="87"/>
      <c r="D34" s="87"/>
      <c r="E34" s="87"/>
      <c r="F34" s="87"/>
      <c r="G34" s="87"/>
      <c r="H34" s="87"/>
      <c r="I34" s="87"/>
      <c r="J34" s="87"/>
      <c r="K34" s="87"/>
      <c r="L34" s="87"/>
      <c r="M34" s="87"/>
      <c r="N34" s="85"/>
      <c r="P34" s="96"/>
      <c r="Q34" s="96"/>
      <c r="R34" s="96"/>
      <c r="S34" s="96"/>
      <c r="T34" s="96"/>
      <c r="U34" s="96"/>
      <c r="V34" s="3"/>
      <c r="W34" s="3"/>
      <c r="X34" s="3"/>
      <c r="Y34" s="3"/>
      <c r="Z34" s="3"/>
      <c r="AA34" s="3"/>
      <c r="AB34" s="3"/>
      <c r="AC34" s="3"/>
      <c r="AD34" s="3"/>
    </row>
    <row r="35" spans="1:30" ht="17.149999999999999" customHeight="1" x14ac:dyDescent="0.3">
      <c r="A35" s="111">
        <v>17</v>
      </c>
      <c r="B35" s="85"/>
      <c r="C35" s="87" t="str">
        <f>label.CompanyName</f>
        <v>Firmenname:</v>
      </c>
      <c r="D35" s="87"/>
      <c r="E35" s="254"/>
      <c r="F35" s="254"/>
      <c r="G35" s="254"/>
      <c r="H35" s="254"/>
      <c r="I35" s="254"/>
      <c r="J35" s="254"/>
      <c r="K35" s="254"/>
      <c r="L35" s="254"/>
      <c r="M35" s="254"/>
      <c r="N35" s="85"/>
      <c r="P35" s="96" t="s">
        <v>284</v>
      </c>
      <c r="Q35" s="96"/>
      <c r="R35" s="96"/>
      <c r="S35" s="96"/>
      <c r="T35" s="96">
        <f>val.Sect2_2.billed.company.name</f>
        <v>0</v>
      </c>
      <c r="U35" s="96"/>
      <c r="V35" s="3"/>
      <c r="W35" s="3"/>
      <c r="X35" s="3"/>
      <c r="Y35" s="3"/>
      <c r="Z35" s="3"/>
      <c r="AA35" s="3"/>
      <c r="AB35" s="3"/>
      <c r="AC35" s="3"/>
      <c r="AD35" s="3"/>
    </row>
    <row r="36" spans="1:30" ht="5.15" customHeight="1" x14ac:dyDescent="0.3">
      <c r="A36" s="111">
        <v>5</v>
      </c>
      <c r="B36" s="85"/>
      <c r="C36" s="87"/>
      <c r="D36" s="87"/>
      <c r="E36" s="87"/>
      <c r="F36" s="87"/>
      <c r="G36" s="87"/>
      <c r="H36" s="87"/>
      <c r="I36" s="87"/>
      <c r="J36" s="87"/>
      <c r="K36" s="87"/>
      <c r="L36" s="87"/>
      <c r="M36" s="87"/>
      <c r="N36" s="85"/>
      <c r="P36" s="96"/>
      <c r="Q36" s="96"/>
      <c r="R36" s="96"/>
      <c r="S36" s="96"/>
      <c r="T36" s="96"/>
      <c r="U36" s="96"/>
      <c r="V36" s="3"/>
      <c r="W36" s="3"/>
      <c r="X36" s="3"/>
      <c r="Y36" s="3"/>
      <c r="Z36" s="3"/>
      <c r="AA36" s="3"/>
      <c r="AB36" s="3"/>
      <c r="AC36" s="3"/>
      <c r="AD36" s="3"/>
    </row>
    <row r="37" spans="1:30" ht="17.149999999999999" customHeight="1" x14ac:dyDescent="0.3">
      <c r="A37" s="111">
        <v>17</v>
      </c>
      <c r="B37" s="85"/>
      <c r="C37" s="87" t="str">
        <f>label.Street_No</f>
        <v>Straße:</v>
      </c>
      <c r="D37" s="87"/>
      <c r="E37" s="254"/>
      <c r="F37" s="254"/>
      <c r="G37" s="254"/>
      <c r="H37" s="254"/>
      <c r="I37" s="254"/>
      <c r="J37" s="254"/>
      <c r="K37" s="254"/>
      <c r="L37" s="254"/>
      <c r="M37" s="254"/>
      <c r="N37" s="85"/>
      <c r="P37" s="96" t="s">
        <v>285</v>
      </c>
      <c r="Q37" s="96"/>
      <c r="R37" s="96"/>
      <c r="S37" s="96"/>
      <c r="T37" s="96">
        <f>val.Sect2_2.billed.company.street</f>
        <v>0</v>
      </c>
      <c r="U37" s="96"/>
      <c r="V37" s="3"/>
      <c r="W37" s="3"/>
      <c r="X37" s="3"/>
      <c r="Y37" s="3"/>
      <c r="Z37" s="3"/>
      <c r="AA37" s="3"/>
      <c r="AB37" s="3"/>
      <c r="AC37" s="3"/>
      <c r="AD37" s="3"/>
    </row>
    <row r="38" spans="1:30" ht="5.15" customHeight="1" x14ac:dyDescent="0.3">
      <c r="A38" s="111">
        <v>5</v>
      </c>
      <c r="B38" s="85"/>
      <c r="C38" s="87"/>
      <c r="D38" s="87"/>
      <c r="E38" s="87"/>
      <c r="F38" s="87"/>
      <c r="G38" s="87"/>
      <c r="H38" s="87"/>
      <c r="I38" s="87"/>
      <c r="J38" s="87"/>
      <c r="K38" s="87"/>
      <c r="L38" s="87"/>
      <c r="M38" s="87"/>
      <c r="N38" s="85"/>
      <c r="P38" s="96"/>
      <c r="Q38" s="96"/>
      <c r="R38" s="96"/>
      <c r="S38" s="96"/>
      <c r="T38" s="96"/>
      <c r="U38" s="96"/>
      <c r="V38" s="3"/>
      <c r="W38" s="3"/>
      <c r="X38" s="3"/>
      <c r="Y38" s="3"/>
      <c r="Z38" s="3"/>
      <c r="AA38" s="3"/>
      <c r="AB38" s="3"/>
      <c r="AC38" s="3"/>
      <c r="AD38" s="3"/>
    </row>
    <row r="39" spans="1:30" ht="17.149999999999999" customHeight="1" x14ac:dyDescent="0.3">
      <c r="A39" s="111">
        <v>17</v>
      </c>
      <c r="B39" s="85"/>
      <c r="C39" s="87" t="str">
        <f>label.ZIP</f>
        <v>PLZ:</v>
      </c>
      <c r="D39" s="87"/>
      <c r="E39" s="254"/>
      <c r="F39" s="254"/>
      <c r="G39" s="87" t="str">
        <f>label.City</f>
        <v>Ort:</v>
      </c>
      <c r="H39" s="254"/>
      <c r="I39" s="254"/>
      <c r="J39" s="254"/>
      <c r="K39" s="254"/>
      <c r="L39" s="254"/>
      <c r="M39" s="254"/>
      <c r="N39" s="85"/>
      <c r="P39" s="96" t="s">
        <v>286</v>
      </c>
      <c r="Q39" s="96" t="s">
        <v>287</v>
      </c>
      <c r="R39" s="96"/>
      <c r="S39" s="96"/>
      <c r="T39" s="96">
        <f>val.Sect2_2.billed.company.ZIP</f>
        <v>0</v>
      </c>
      <c r="U39" s="96">
        <f>val.Sect2_2.billed.company.City</f>
        <v>0</v>
      </c>
      <c r="V39" s="3"/>
      <c r="W39" s="3"/>
      <c r="X39" s="3"/>
      <c r="Y39" s="3"/>
      <c r="Z39" s="3"/>
      <c r="AA39" s="3"/>
      <c r="AB39" s="3"/>
      <c r="AC39" s="3"/>
      <c r="AD39" s="3"/>
    </row>
    <row r="40" spans="1:30" ht="5.15" customHeight="1" x14ac:dyDescent="0.3">
      <c r="A40" s="111">
        <v>5</v>
      </c>
      <c r="B40" s="85"/>
      <c r="C40" s="87"/>
      <c r="D40" s="87"/>
      <c r="E40" s="87"/>
      <c r="F40" s="87"/>
      <c r="G40" s="87"/>
      <c r="H40" s="87"/>
      <c r="I40" s="87"/>
      <c r="J40" s="87"/>
      <c r="K40" s="87"/>
      <c r="L40" s="87"/>
      <c r="M40" s="87"/>
      <c r="N40" s="85"/>
      <c r="P40" s="96"/>
      <c r="Q40" s="96"/>
      <c r="R40" s="96"/>
      <c r="S40" s="96"/>
      <c r="T40" s="96"/>
      <c r="U40" s="96"/>
      <c r="V40" s="3"/>
      <c r="W40" s="3"/>
      <c r="X40" s="3"/>
      <c r="Y40" s="3"/>
      <c r="Z40" s="3"/>
      <c r="AA40" s="3"/>
      <c r="AB40" s="3"/>
      <c r="AC40" s="3"/>
      <c r="AD40" s="3"/>
    </row>
    <row r="41" spans="1:30" ht="17.149999999999999" customHeight="1" x14ac:dyDescent="0.3">
      <c r="A41" s="111">
        <v>17</v>
      </c>
      <c r="B41" s="85"/>
      <c r="C41" s="87" t="str">
        <f>label.Country</f>
        <v>Land:</v>
      </c>
      <c r="D41" s="87"/>
      <c r="E41" s="186"/>
      <c r="F41" s="186"/>
      <c r="G41" s="87" t="str">
        <f>label.ContactMail</f>
        <v>E-Mail:</v>
      </c>
      <c r="H41" s="250"/>
      <c r="I41" s="250"/>
      <c r="J41" s="250"/>
      <c r="K41" s="250"/>
      <c r="L41" s="250"/>
      <c r="M41" s="250"/>
      <c r="N41" s="85"/>
      <c r="P41" s="96" t="s">
        <v>288</v>
      </c>
      <c r="Q41" s="96" t="s">
        <v>289</v>
      </c>
      <c r="R41" s="96"/>
      <c r="S41" s="96"/>
      <c r="T41" s="96">
        <f>val.Sect2_2.billed.company.country</f>
        <v>0</v>
      </c>
      <c r="U41" s="96" t="e">
        <f>val.Sect2_2.billed.company.countryOUTPUT</f>
        <v>#N/A</v>
      </c>
      <c r="V41" s="3"/>
      <c r="W41" s="3"/>
      <c r="X41" s="3"/>
      <c r="Y41" s="3"/>
      <c r="Z41" s="3"/>
      <c r="AA41" s="3"/>
      <c r="AB41" s="3"/>
      <c r="AC41" s="3"/>
      <c r="AD41" s="3"/>
    </row>
    <row r="42" spans="1:30" ht="15" customHeight="1" x14ac:dyDescent="0.3">
      <c r="A42" s="111">
        <v>15</v>
      </c>
      <c r="B42" s="85"/>
      <c r="C42" s="87"/>
      <c r="D42" s="87"/>
      <c r="E42" s="181" t="e">
        <f>VLOOKUP(E41,areaSV.Countries,3,FALSE)</f>
        <v>#N/A</v>
      </c>
      <c r="F42" s="94"/>
      <c r="G42" s="94"/>
      <c r="H42" s="94"/>
      <c r="I42" s="94"/>
      <c r="J42" s="94"/>
      <c r="K42" s="94"/>
      <c r="L42" s="94"/>
      <c r="M42" s="87"/>
      <c r="N42" s="85"/>
      <c r="P42" s="96"/>
      <c r="Q42" s="96"/>
      <c r="R42" s="96"/>
      <c r="S42" s="96"/>
      <c r="T42" s="96"/>
      <c r="U42" s="96"/>
      <c r="V42" s="3"/>
      <c r="W42" s="3"/>
      <c r="X42" s="3"/>
      <c r="Y42" s="3"/>
      <c r="Z42" s="3"/>
      <c r="AA42" s="3"/>
      <c r="AB42" s="3"/>
      <c r="AC42" s="3"/>
      <c r="AD42" s="3"/>
    </row>
    <row r="43" spans="1:30" ht="17.149999999999999" customHeight="1" x14ac:dyDescent="0.3">
      <c r="A43" s="111">
        <v>17</v>
      </c>
      <c r="B43" s="85" t="s">
        <v>55</v>
      </c>
      <c r="C43" s="83" t="str">
        <f>label.section3.BusinessActivities</f>
        <v>3. Beschreibung der zu versichernden Tätigkeiten &gt;&gt; UNBEDINGT AUSZUFÜLLEN !!! &lt;&lt;</v>
      </c>
      <c r="D43" s="83"/>
      <c r="E43" s="88"/>
      <c r="F43" s="88"/>
      <c r="G43" s="88"/>
      <c r="H43" s="88"/>
      <c r="I43" s="88"/>
      <c r="J43" s="88"/>
      <c r="K43" s="88"/>
      <c r="L43" s="88"/>
      <c r="M43" s="88"/>
      <c r="N43" s="85"/>
      <c r="P43" s="96"/>
      <c r="Q43" s="96"/>
      <c r="R43" s="96"/>
      <c r="S43" s="96"/>
      <c r="T43" s="96"/>
      <c r="U43" s="96"/>
      <c r="V43" s="3"/>
      <c r="W43" s="3"/>
      <c r="X43" s="3"/>
      <c r="Y43" s="3"/>
      <c r="Z43" s="3"/>
      <c r="AA43" s="3"/>
      <c r="AB43" s="3"/>
      <c r="AC43" s="3"/>
      <c r="AD43" s="3"/>
    </row>
    <row r="44" spans="1:30" ht="5.15" customHeight="1" x14ac:dyDescent="0.3">
      <c r="A44" s="111">
        <v>5</v>
      </c>
      <c r="B44" s="85"/>
      <c r="C44" s="87"/>
      <c r="D44" s="87"/>
      <c r="E44" s="94"/>
      <c r="F44" s="94"/>
      <c r="G44" s="94"/>
      <c r="H44" s="94"/>
      <c r="I44" s="94"/>
      <c r="J44" s="94"/>
      <c r="K44" s="94"/>
      <c r="L44" s="94"/>
      <c r="M44" s="87"/>
      <c r="N44" s="85"/>
      <c r="P44" s="96"/>
      <c r="Q44" s="96"/>
      <c r="R44" s="96"/>
      <c r="S44" s="96"/>
      <c r="T44" s="96"/>
      <c r="U44" s="96"/>
      <c r="V44" s="3"/>
      <c r="W44" s="3"/>
      <c r="X44" s="3"/>
      <c r="Y44" s="3"/>
      <c r="Z44" s="3"/>
      <c r="AA44" s="3"/>
      <c r="AB44" s="3"/>
      <c r="AC44" s="3"/>
      <c r="AD44" s="3"/>
    </row>
    <row r="45" spans="1:30" ht="17.149999999999999" customHeight="1" x14ac:dyDescent="0.3">
      <c r="A45" s="111">
        <v>17</v>
      </c>
      <c r="B45" s="85"/>
      <c r="C45" s="268"/>
      <c r="D45" s="268"/>
      <c r="E45" s="268"/>
      <c r="F45" s="268"/>
      <c r="G45" s="268"/>
      <c r="H45" s="268"/>
      <c r="I45" s="268"/>
      <c r="J45" s="268"/>
      <c r="K45" s="268"/>
      <c r="L45" s="268"/>
      <c r="M45" s="268"/>
      <c r="N45" s="85"/>
      <c r="P45" s="96" t="s">
        <v>290</v>
      </c>
      <c r="Q45" s="96"/>
      <c r="R45" s="96"/>
      <c r="S45" s="96"/>
      <c r="T45" s="96">
        <f>val.Sect3.insured.company.businessactivity.1</f>
        <v>0</v>
      </c>
      <c r="U45" s="96"/>
      <c r="V45" s="3"/>
      <c r="W45" s="3"/>
      <c r="X45" s="3"/>
      <c r="Y45" s="3"/>
      <c r="Z45" s="3"/>
      <c r="AA45" s="3"/>
      <c r="AB45" s="3"/>
      <c r="AC45" s="3"/>
      <c r="AD45" s="3"/>
    </row>
    <row r="46" spans="1:30" ht="17.149999999999999" customHeight="1" x14ac:dyDescent="0.3">
      <c r="A46" s="111">
        <v>17</v>
      </c>
      <c r="B46" s="85"/>
      <c r="C46" s="254"/>
      <c r="D46" s="254"/>
      <c r="E46" s="254"/>
      <c r="F46" s="254"/>
      <c r="G46" s="254"/>
      <c r="H46" s="254"/>
      <c r="I46" s="254"/>
      <c r="J46" s="254"/>
      <c r="K46" s="254"/>
      <c r="L46" s="254"/>
      <c r="M46" s="254"/>
      <c r="N46" s="85"/>
      <c r="P46" s="96" t="s">
        <v>291</v>
      </c>
      <c r="Q46" s="96"/>
      <c r="R46" s="96"/>
      <c r="S46" s="96"/>
      <c r="T46" s="96">
        <f>val.Sect3.insured.company.businessactivity.2</f>
        <v>0</v>
      </c>
      <c r="U46" s="96"/>
      <c r="V46" s="3"/>
      <c r="W46" s="3"/>
      <c r="X46" s="3"/>
      <c r="Y46" s="3"/>
      <c r="Z46" s="3"/>
      <c r="AA46" s="3"/>
      <c r="AB46" s="3"/>
      <c r="AC46" s="3"/>
      <c r="AD46" s="3"/>
    </row>
    <row r="47" spans="1:30" ht="17.149999999999999" customHeight="1" x14ac:dyDescent="0.3">
      <c r="A47" s="111">
        <v>17</v>
      </c>
      <c r="B47" s="85"/>
      <c r="C47" s="254"/>
      <c r="D47" s="254"/>
      <c r="E47" s="254"/>
      <c r="F47" s="254"/>
      <c r="G47" s="254"/>
      <c r="H47" s="254"/>
      <c r="I47" s="254"/>
      <c r="J47" s="254"/>
      <c r="K47" s="254"/>
      <c r="L47" s="254"/>
      <c r="M47" s="254"/>
      <c r="N47" s="85"/>
      <c r="P47" s="96" t="s">
        <v>292</v>
      </c>
      <c r="Q47" s="96"/>
      <c r="R47" s="96"/>
      <c r="S47" s="96"/>
      <c r="T47" s="96">
        <f>val.Sect3.insured.company.businessactivity.3</f>
        <v>0</v>
      </c>
      <c r="U47" s="96"/>
      <c r="V47" s="3"/>
      <c r="W47" s="3"/>
      <c r="X47" s="3"/>
      <c r="Y47" s="3"/>
      <c r="Z47" s="3"/>
      <c r="AA47" s="3"/>
      <c r="AB47" s="3"/>
      <c r="AC47" s="3"/>
      <c r="AD47" s="3"/>
    </row>
    <row r="48" spans="1:30" ht="17.149999999999999" customHeight="1" x14ac:dyDescent="0.3">
      <c r="A48" s="111">
        <v>17</v>
      </c>
      <c r="B48" s="85"/>
      <c r="C48" s="254"/>
      <c r="D48" s="254"/>
      <c r="E48" s="254"/>
      <c r="F48" s="254"/>
      <c r="G48" s="254"/>
      <c r="H48" s="254"/>
      <c r="I48" s="254"/>
      <c r="J48" s="254"/>
      <c r="K48" s="254"/>
      <c r="L48" s="254"/>
      <c r="M48" s="254"/>
      <c r="N48" s="85"/>
      <c r="P48" s="96" t="s">
        <v>292</v>
      </c>
      <c r="Q48" s="96"/>
      <c r="R48" s="96"/>
      <c r="S48" s="96"/>
      <c r="T48" s="96">
        <f>val.Sect3.insured.company.businessactivity.3</f>
        <v>0</v>
      </c>
      <c r="U48" s="96"/>
      <c r="V48" s="3"/>
      <c r="W48" s="3"/>
      <c r="X48" s="3"/>
      <c r="Y48" s="3"/>
      <c r="Z48" s="3"/>
      <c r="AA48" s="3"/>
      <c r="AB48" s="3"/>
      <c r="AC48" s="3"/>
      <c r="AD48" s="3"/>
    </row>
    <row r="49" spans="1:30" ht="17.149999999999999" customHeight="1" x14ac:dyDescent="0.3">
      <c r="A49" s="111">
        <v>17</v>
      </c>
      <c r="B49" s="85"/>
      <c r="C49" s="254"/>
      <c r="D49" s="254"/>
      <c r="E49" s="254"/>
      <c r="F49" s="254"/>
      <c r="G49" s="254"/>
      <c r="H49" s="254"/>
      <c r="I49" s="254"/>
      <c r="J49" s="254"/>
      <c r="K49" s="254"/>
      <c r="L49" s="254"/>
      <c r="M49" s="254"/>
      <c r="N49" s="85"/>
      <c r="P49" s="96" t="s">
        <v>292</v>
      </c>
      <c r="Q49" s="96"/>
      <c r="R49" s="96"/>
      <c r="S49" s="96"/>
      <c r="T49" s="96">
        <f>val.Sect3.insured.company.businessactivity.3</f>
        <v>0</v>
      </c>
      <c r="U49" s="96"/>
      <c r="V49" s="3"/>
      <c r="W49" s="3"/>
      <c r="X49" s="3"/>
      <c r="Y49" s="3"/>
      <c r="Z49" s="3"/>
      <c r="AA49" s="3"/>
      <c r="AB49" s="3"/>
      <c r="AC49" s="3"/>
      <c r="AD49" s="3"/>
    </row>
    <row r="50" spans="1:30" ht="17.149999999999999" customHeight="1" x14ac:dyDescent="0.3">
      <c r="A50" s="111">
        <v>17</v>
      </c>
      <c r="B50" s="85"/>
      <c r="C50" s="254"/>
      <c r="D50" s="254"/>
      <c r="E50" s="254"/>
      <c r="F50" s="254"/>
      <c r="G50" s="254"/>
      <c r="H50" s="254"/>
      <c r="I50" s="254"/>
      <c r="J50" s="254"/>
      <c r="K50" s="254"/>
      <c r="L50" s="254"/>
      <c r="M50" s="254"/>
      <c r="N50" s="85"/>
      <c r="P50" s="96" t="s">
        <v>292</v>
      </c>
      <c r="Q50" s="96"/>
      <c r="R50" s="96"/>
      <c r="S50" s="96"/>
      <c r="T50" s="96">
        <f>val.Sect3.insured.company.businessactivity.3</f>
        <v>0</v>
      </c>
      <c r="U50" s="96"/>
      <c r="V50" s="3"/>
      <c r="W50" s="3"/>
      <c r="X50" s="3"/>
      <c r="Y50" s="3"/>
      <c r="Z50" s="3"/>
      <c r="AA50" s="3"/>
      <c r="AB50" s="3"/>
      <c r="AC50" s="3"/>
      <c r="AD50" s="3"/>
    </row>
    <row r="51" spans="1:30" ht="5.15" customHeight="1" x14ac:dyDescent="0.3">
      <c r="A51" s="111">
        <v>5</v>
      </c>
      <c r="B51" s="85"/>
      <c r="C51" s="87"/>
      <c r="D51" s="87"/>
      <c r="E51" s="94"/>
      <c r="F51" s="94"/>
      <c r="G51" s="94"/>
      <c r="H51" s="94"/>
      <c r="I51" s="94"/>
      <c r="J51" s="94"/>
      <c r="K51" s="94"/>
      <c r="L51" s="94"/>
      <c r="M51" s="87"/>
      <c r="N51" s="85"/>
      <c r="O51" s="3"/>
      <c r="P51" s="96"/>
      <c r="Q51" s="96"/>
      <c r="R51" s="96"/>
      <c r="S51" s="96"/>
      <c r="T51" s="96"/>
      <c r="U51" s="96"/>
      <c r="V51" s="3"/>
      <c r="W51" s="3"/>
      <c r="X51" s="3"/>
      <c r="Y51" s="3"/>
      <c r="Z51" s="3"/>
      <c r="AA51" s="3"/>
      <c r="AB51" s="3"/>
      <c r="AC51" s="3"/>
      <c r="AD51" s="3"/>
    </row>
    <row r="52" spans="1:30" ht="15" customHeight="1" x14ac:dyDescent="0.3">
      <c r="A52" s="111">
        <v>15</v>
      </c>
      <c r="B52" s="85"/>
      <c r="C52" s="87" t="str">
        <f>label.BusinessActivitiesHint</f>
        <v>Hinweis:</v>
      </c>
      <c r="D52" s="87"/>
      <c r="E52" s="87" t="str">
        <f>label.BusinessActivitiesHintLine1</f>
        <v xml:space="preserve">Kein Versicherungsschutz wird geboten für: </v>
      </c>
      <c r="F52" s="87"/>
      <c r="G52" s="94"/>
      <c r="H52" s="94"/>
      <c r="I52" s="94"/>
      <c r="J52" s="94"/>
      <c r="K52" s="94"/>
      <c r="L52" s="94"/>
      <c r="M52" s="87"/>
      <c r="N52" s="85"/>
      <c r="O52" s="3"/>
      <c r="P52" s="96"/>
      <c r="Q52" s="96"/>
      <c r="R52" s="96"/>
      <c r="S52" s="96"/>
      <c r="T52" s="96"/>
      <c r="U52" s="96"/>
      <c r="V52" s="3"/>
      <c r="W52" s="3"/>
      <c r="X52" s="3"/>
      <c r="Y52" s="3"/>
      <c r="Z52" s="3"/>
      <c r="AA52" s="3"/>
      <c r="AB52" s="3"/>
      <c r="AC52" s="3"/>
      <c r="AD52" s="3"/>
    </row>
    <row r="53" spans="1:30" ht="15" customHeight="1" x14ac:dyDescent="0.3">
      <c r="A53" s="111">
        <v>15</v>
      </c>
      <c r="B53" s="85"/>
      <c r="C53" s="87"/>
      <c r="D53" s="87"/>
      <c r="E53" s="87" t="str">
        <f>label.BusinessActivitiesHintLine2</f>
        <v>Luftfahrttechnische Betriebe</v>
      </c>
      <c r="F53" s="87"/>
      <c r="G53" s="94"/>
      <c r="H53" s="94"/>
      <c r="I53" s="94"/>
      <c r="J53" s="94"/>
      <c r="K53" s="94"/>
      <c r="L53" s="94"/>
      <c r="M53" s="87"/>
      <c r="N53" s="85"/>
      <c r="O53" s="3"/>
      <c r="P53" s="96"/>
      <c r="Q53" s="96"/>
      <c r="R53" s="96"/>
      <c r="S53" s="96"/>
      <c r="T53" s="96"/>
      <c r="U53" s="96"/>
      <c r="V53" s="3"/>
      <c r="W53" s="3"/>
      <c r="X53" s="3"/>
      <c r="Y53" s="3"/>
      <c r="Z53" s="3"/>
      <c r="AA53" s="3"/>
      <c r="AB53" s="3"/>
      <c r="AC53" s="3"/>
      <c r="AD53" s="3"/>
    </row>
    <row r="54" spans="1:30" ht="15" customHeight="1" x14ac:dyDescent="0.3">
      <c r="A54" s="111">
        <v>15</v>
      </c>
      <c r="B54" s="85"/>
      <c r="C54" s="87"/>
      <c r="D54" s="87"/>
      <c r="E54" s="87" t="str">
        <f>label.BusinessActivitiesHintLine3</f>
        <v>Versichert werden kann nur der erste (Tier 1) und zweite (Tier 2) Zulieferer</v>
      </c>
      <c r="F54" s="87"/>
      <c r="G54" s="94"/>
      <c r="H54" s="94"/>
      <c r="I54" s="94"/>
      <c r="J54" s="94"/>
      <c r="K54" s="94"/>
      <c r="L54" s="94"/>
      <c r="M54" s="87"/>
      <c r="N54" s="85"/>
      <c r="O54" s="3"/>
      <c r="P54" s="96"/>
      <c r="Q54" s="96"/>
      <c r="R54" s="96"/>
      <c r="S54" s="96"/>
      <c r="T54" s="96"/>
      <c r="U54" s="96"/>
      <c r="V54" s="3"/>
      <c r="W54" s="3"/>
      <c r="X54" s="3"/>
      <c r="Y54" s="3"/>
      <c r="Z54" s="3"/>
      <c r="AA54" s="3"/>
      <c r="AB54" s="3"/>
      <c r="AC54" s="3"/>
      <c r="AD54" s="3"/>
    </row>
    <row r="55" spans="1:30" ht="15" customHeight="1" x14ac:dyDescent="0.3">
      <c r="A55" s="111">
        <v>15</v>
      </c>
      <c r="B55" s="85"/>
      <c r="C55" s="87"/>
      <c r="D55" s="87"/>
      <c r="E55" s="95"/>
      <c r="F55" s="94"/>
      <c r="G55" s="94"/>
      <c r="H55" s="94"/>
      <c r="I55" s="94"/>
      <c r="J55" s="94"/>
      <c r="K55" s="94"/>
      <c r="L55" s="94"/>
      <c r="M55" s="87"/>
      <c r="N55" s="85"/>
      <c r="O55" s="3"/>
      <c r="P55" s="96"/>
      <c r="Q55" s="96"/>
      <c r="R55" s="96"/>
      <c r="S55" s="96"/>
      <c r="T55" s="96"/>
      <c r="U55" s="96"/>
      <c r="V55" s="3"/>
      <c r="W55" s="3"/>
      <c r="X55" s="3"/>
      <c r="Y55" s="3"/>
      <c r="Z55" s="3"/>
      <c r="AA55" s="3"/>
      <c r="AB55" s="3"/>
      <c r="AC55" s="3"/>
      <c r="AD55" s="3"/>
    </row>
    <row r="56" spans="1:30" ht="17.149999999999999" customHeight="1" x14ac:dyDescent="0.3">
      <c r="A56" s="111">
        <v>17</v>
      </c>
      <c r="B56" s="85" t="s">
        <v>55</v>
      </c>
      <c r="C56" s="83" t="str">
        <f>label.section4.AddtionalCompanies</f>
        <v>4. Mitzuversichernde Unternehmen</v>
      </c>
      <c r="D56" s="83"/>
      <c r="E56" s="88"/>
      <c r="F56" s="88"/>
      <c r="G56" s="88"/>
      <c r="H56" s="88"/>
      <c r="I56" s="88"/>
      <c r="J56" s="88"/>
      <c r="K56" s="88"/>
      <c r="L56" s="88"/>
      <c r="M56" s="88"/>
      <c r="N56" s="85"/>
      <c r="O56" s="3"/>
      <c r="P56" s="96"/>
      <c r="Q56" s="96"/>
      <c r="R56" s="96"/>
      <c r="S56" s="96"/>
      <c r="T56" s="96"/>
      <c r="U56" s="96"/>
      <c r="V56" s="3"/>
      <c r="W56" s="3"/>
      <c r="X56" s="3"/>
      <c r="Y56" s="3"/>
      <c r="Z56" s="3"/>
      <c r="AA56" s="3"/>
      <c r="AB56" s="3"/>
      <c r="AC56" s="3"/>
      <c r="AD56" s="3"/>
    </row>
    <row r="57" spans="1:30" ht="5.15" customHeight="1" x14ac:dyDescent="0.3">
      <c r="A57" s="111">
        <v>5</v>
      </c>
      <c r="B57" s="85"/>
      <c r="C57" s="87"/>
      <c r="D57" s="87"/>
      <c r="E57" s="94"/>
      <c r="F57" s="94"/>
      <c r="G57" s="94"/>
      <c r="H57" s="94"/>
      <c r="I57" s="94"/>
      <c r="J57" s="94"/>
      <c r="K57" s="94"/>
      <c r="L57" s="94"/>
      <c r="M57" s="87"/>
      <c r="N57" s="85"/>
      <c r="O57" s="3"/>
      <c r="P57" s="96"/>
      <c r="Q57" s="96"/>
      <c r="R57" s="96"/>
      <c r="S57" s="96"/>
      <c r="T57" s="96"/>
      <c r="U57" s="96"/>
      <c r="V57" s="3"/>
      <c r="W57" s="3"/>
      <c r="X57" s="3"/>
      <c r="Y57" s="3"/>
      <c r="Z57" s="3"/>
      <c r="AA57" s="3"/>
      <c r="AB57" s="3"/>
      <c r="AC57" s="3"/>
      <c r="AD57" s="3"/>
    </row>
    <row r="58" spans="1:30" ht="15" customHeight="1" x14ac:dyDescent="0.3">
      <c r="A58" s="111">
        <v>15</v>
      </c>
      <c r="B58" s="85"/>
      <c r="C58" s="273" t="str">
        <f>label.AddtlCompanies.TreadActHint</f>
        <v>Bei Unternehmen mit Sitz in den USA ist der TRIA-Fragebogen (auf der Internetseite abrufbar) auszufüllen</v>
      </c>
      <c r="D58" s="273"/>
      <c r="E58" s="257"/>
      <c r="F58" s="257"/>
      <c r="G58" s="257"/>
      <c r="H58" s="257"/>
      <c r="I58" s="257"/>
      <c r="J58" s="257"/>
      <c r="K58" s="257"/>
      <c r="L58" s="94"/>
      <c r="M58" s="232" t="str">
        <f>label.AddtlCompanies.TreadActURL</f>
        <v>Hier klicken</v>
      </c>
      <c r="N58" s="85"/>
      <c r="O58" s="3"/>
      <c r="P58" s="96"/>
      <c r="Q58" s="96"/>
      <c r="R58" s="96"/>
      <c r="S58" s="96"/>
      <c r="T58" s="96"/>
      <c r="U58" s="96"/>
      <c r="V58" s="3"/>
      <c r="W58" s="3"/>
      <c r="X58" s="3"/>
      <c r="Y58" s="3"/>
      <c r="Z58" s="3"/>
      <c r="AA58" s="3"/>
      <c r="AB58" s="3"/>
      <c r="AC58" s="3"/>
      <c r="AD58" s="3"/>
    </row>
    <row r="59" spans="1:30" ht="15" customHeight="1" x14ac:dyDescent="0.3">
      <c r="A59" s="111">
        <v>15</v>
      </c>
      <c r="B59" s="85"/>
      <c r="C59" s="87"/>
      <c r="D59" s="87"/>
      <c r="E59" s="94"/>
      <c r="F59" s="94"/>
      <c r="G59" s="94"/>
      <c r="H59" s="94"/>
      <c r="I59" s="94"/>
      <c r="J59" s="94"/>
      <c r="K59" s="94"/>
      <c r="L59" s="94"/>
      <c r="M59" s="87"/>
      <c r="N59" s="85"/>
      <c r="O59" s="3"/>
      <c r="P59" s="96"/>
      <c r="Q59" s="96"/>
      <c r="R59" s="96"/>
      <c r="S59" s="96"/>
      <c r="T59" s="96"/>
      <c r="U59" s="96"/>
      <c r="V59" s="3"/>
      <c r="W59" s="3"/>
      <c r="X59" s="3"/>
      <c r="Y59" s="3"/>
      <c r="Z59" s="3"/>
      <c r="AA59" s="3"/>
      <c r="AB59" s="3"/>
      <c r="AC59" s="3"/>
      <c r="AD59" s="3"/>
    </row>
    <row r="60" spans="1:30" ht="17.149999999999999" customHeight="1" x14ac:dyDescent="0.3">
      <c r="A60" s="111">
        <v>17</v>
      </c>
      <c r="B60" s="85" t="s">
        <v>55</v>
      </c>
      <c r="C60" s="83" t="str">
        <f>label.section4_1.Subsidiaries</f>
        <v>4.1 Eigene Tochter- / Schwesterunternehmen, die eingeschlossen werden sollen</v>
      </c>
      <c r="D60" s="83"/>
      <c r="E60" s="88"/>
      <c r="F60" s="88"/>
      <c r="G60" s="88"/>
      <c r="H60" s="88"/>
      <c r="I60" s="88"/>
      <c r="J60" s="88"/>
      <c r="K60" s="108" t="str">
        <f>IF(M60="","!!! &gt;&gt;","")</f>
        <v>!!! &gt;&gt;</v>
      </c>
      <c r="L60" s="94"/>
      <c r="M60" s="173"/>
      <c r="N60" s="85"/>
      <c r="O60" s="3"/>
      <c r="P60" s="96" t="s">
        <v>322</v>
      </c>
      <c r="Q60" s="96"/>
      <c r="R60" s="96"/>
      <c r="S60" s="96"/>
      <c r="T60" s="96">
        <f>val.Sect4_1.subsidiaries.YESNO</f>
        <v>0</v>
      </c>
      <c r="U60" s="96"/>
      <c r="V60" s="3"/>
      <c r="W60" s="3"/>
      <c r="X60" s="3"/>
      <c r="Y60" s="3"/>
      <c r="Z60" s="3"/>
      <c r="AA60" s="3"/>
      <c r="AB60" s="3"/>
      <c r="AC60" s="3"/>
      <c r="AD60" s="3"/>
    </row>
    <row r="61" spans="1:30" ht="5.15" customHeight="1" x14ac:dyDescent="0.3">
      <c r="A61" s="111">
        <v>5</v>
      </c>
      <c r="B61" s="85"/>
      <c r="C61" s="87"/>
      <c r="D61" s="87"/>
      <c r="E61" s="94"/>
      <c r="F61" s="94"/>
      <c r="G61" s="94"/>
      <c r="H61" s="94"/>
      <c r="I61" s="94"/>
      <c r="J61" s="94"/>
      <c r="K61" s="94"/>
      <c r="L61" s="94"/>
      <c r="M61" s="87"/>
      <c r="N61" s="85"/>
      <c r="O61" s="3"/>
      <c r="P61" s="96"/>
      <c r="Q61" s="96"/>
      <c r="R61" s="96"/>
      <c r="S61" s="96"/>
      <c r="T61" s="96"/>
      <c r="U61" s="96"/>
      <c r="V61" s="3"/>
      <c r="W61" s="3"/>
      <c r="X61" s="3"/>
      <c r="Y61" s="3"/>
      <c r="Z61" s="3"/>
      <c r="AA61" s="3"/>
      <c r="AB61" s="3"/>
      <c r="AC61" s="3"/>
      <c r="AD61" s="3"/>
    </row>
    <row r="62" spans="1:30" ht="17.149999999999999" customHeight="1" x14ac:dyDescent="0.3">
      <c r="A62" s="111">
        <v>17</v>
      </c>
      <c r="B62" s="85"/>
      <c r="C62" s="263" t="str">
        <f>label.OutsideEUsee10</f>
        <v>Für Unternehmen außerhalb der EU ist die Angabe zu Lokalpolicen bei Ziffer 9 notwendig!</v>
      </c>
      <c r="D62" s="263"/>
      <c r="E62" s="263"/>
      <c r="F62" s="263"/>
      <c r="G62" s="263"/>
      <c r="H62" s="263"/>
      <c r="I62" s="263"/>
      <c r="J62" s="263"/>
      <c r="K62" s="263"/>
      <c r="L62" s="263"/>
      <c r="M62" s="263"/>
      <c r="N62" s="85"/>
      <c r="O62" s="3"/>
      <c r="P62" s="96"/>
      <c r="Q62" s="96"/>
      <c r="R62" s="96"/>
      <c r="S62" s="96"/>
      <c r="T62" s="96"/>
      <c r="U62" s="96"/>
      <c r="V62" s="3"/>
      <c r="W62" s="3"/>
      <c r="X62" s="3"/>
      <c r="Y62" s="3"/>
      <c r="Z62" s="3"/>
      <c r="AA62" s="3"/>
      <c r="AB62" s="3"/>
      <c r="AC62" s="3"/>
      <c r="AD62" s="3"/>
    </row>
    <row r="63" spans="1:30" ht="5.15" customHeight="1" x14ac:dyDescent="0.3">
      <c r="A63" s="111">
        <v>5</v>
      </c>
      <c r="B63" s="85"/>
      <c r="C63" s="87"/>
      <c r="D63" s="87"/>
      <c r="E63" s="94"/>
      <c r="F63" s="94"/>
      <c r="G63" s="94"/>
      <c r="H63" s="94"/>
      <c r="I63" s="94"/>
      <c r="J63" s="94"/>
      <c r="K63" s="94"/>
      <c r="L63" s="94"/>
      <c r="M63" s="87"/>
      <c r="N63" s="85"/>
      <c r="O63" s="3"/>
      <c r="P63" s="96"/>
      <c r="Q63" s="96"/>
      <c r="R63" s="96"/>
      <c r="S63" s="96"/>
      <c r="T63" s="96"/>
      <c r="U63" s="96"/>
      <c r="V63" s="3"/>
      <c r="W63" s="3"/>
      <c r="X63" s="3"/>
      <c r="Y63" s="3"/>
      <c r="Z63" s="3"/>
      <c r="AA63" s="3"/>
      <c r="AB63" s="3"/>
      <c r="AC63" s="3"/>
      <c r="AD63" s="3"/>
    </row>
    <row r="64" spans="1:30" ht="30" customHeight="1" x14ac:dyDescent="0.3">
      <c r="A64" s="111">
        <v>30</v>
      </c>
      <c r="B64" s="85"/>
      <c r="C64" s="105" t="str">
        <f>label.Subsidiaries.Companyname</f>
        <v>Firmenname</v>
      </c>
      <c r="D64" s="87"/>
      <c r="E64" s="106" t="str">
        <f>label.Subsidiaries.AdressInclCountry</f>
        <v>Adresse inkl. Land</v>
      </c>
      <c r="F64" s="94"/>
      <c r="G64" s="94"/>
      <c r="H64" s="94"/>
      <c r="I64" s="94"/>
      <c r="J64" s="94"/>
      <c r="K64" s="106" t="str">
        <f>label.Subsidiaries.BusinessActivities</f>
        <v>Tätigkeitsbeschreibung</v>
      </c>
      <c r="L64" s="94"/>
      <c r="M64" s="87"/>
      <c r="N64" s="85"/>
      <c r="O64" s="3"/>
      <c r="P64" s="96"/>
      <c r="Q64" s="96"/>
      <c r="R64" s="96"/>
      <c r="S64" s="96"/>
      <c r="T64" s="96"/>
      <c r="U64" s="96"/>
      <c r="V64" s="3"/>
      <c r="W64" s="3"/>
      <c r="X64" s="3"/>
      <c r="Y64" s="3"/>
      <c r="Z64" s="3"/>
      <c r="AA64" s="3"/>
      <c r="AB64" s="3"/>
      <c r="AC64" s="3"/>
      <c r="AD64" s="3"/>
    </row>
    <row r="65" spans="1:30" s="4" customFormat="1" ht="17.149999999999999" customHeight="1" x14ac:dyDescent="0.2">
      <c r="A65" s="111">
        <v>17</v>
      </c>
      <c r="B65" s="89"/>
      <c r="C65" s="172"/>
      <c r="D65" s="104"/>
      <c r="E65" s="236"/>
      <c r="F65" s="236"/>
      <c r="G65" s="236"/>
      <c r="H65" s="236"/>
      <c r="I65" s="236"/>
      <c r="J65" s="103"/>
      <c r="K65" s="238"/>
      <c r="L65" s="238"/>
      <c r="M65" s="238"/>
      <c r="N65" s="89"/>
      <c r="O65" s="96"/>
      <c r="P65" s="96" t="s">
        <v>293</v>
      </c>
      <c r="Q65" s="96" t="s">
        <v>294</v>
      </c>
      <c r="R65" s="96" t="s">
        <v>295</v>
      </c>
      <c r="S65" s="96"/>
      <c r="T65" s="96">
        <f>val.Sect4_1.subsidiary1.companyname</f>
        <v>0</v>
      </c>
      <c r="U65" s="96">
        <f>val.Sect4_1.subsidiary1.address</f>
        <v>0</v>
      </c>
      <c r="V65" s="96">
        <f>val.Sect4_1.subsidiary1.businessactivity</f>
        <v>0</v>
      </c>
      <c r="W65" s="90"/>
      <c r="X65" s="90"/>
      <c r="Y65" s="90"/>
      <c r="Z65" s="90"/>
      <c r="AA65" s="90"/>
      <c r="AB65" s="90"/>
      <c r="AC65" s="90"/>
      <c r="AD65" s="90"/>
    </row>
    <row r="66" spans="1:30" ht="5.15" customHeight="1" x14ac:dyDescent="0.3">
      <c r="A66" s="111">
        <v>5</v>
      </c>
      <c r="B66" s="85"/>
      <c r="C66" s="87"/>
      <c r="D66" s="87"/>
      <c r="E66" s="94"/>
      <c r="F66" s="94"/>
      <c r="G66" s="94"/>
      <c r="H66" s="94"/>
      <c r="I66" s="94"/>
      <c r="J66" s="94"/>
      <c r="K66" s="94"/>
      <c r="L66" s="94"/>
      <c r="M66" s="87"/>
      <c r="N66" s="85"/>
      <c r="O66" s="96"/>
      <c r="P66" s="96"/>
      <c r="Q66" s="96"/>
      <c r="R66" s="96"/>
      <c r="S66" s="96"/>
      <c r="T66" s="96"/>
      <c r="U66" s="96"/>
      <c r="V66" s="96"/>
      <c r="W66" s="3"/>
      <c r="X66" s="3"/>
      <c r="Y66" s="3"/>
      <c r="Z66" s="3"/>
      <c r="AA66" s="3"/>
      <c r="AB66" s="3"/>
      <c r="AC66" s="3"/>
      <c r="AD66" s="3"/>
    </row>
    <row r="67" spans="1:30" ht="17.149999999999999" customHeight="1" x14ac:dyDescent="0.3">
      <c r="A67" s="111">
        <v>17</v>
      </c>
      <c r="B67" s="85"/>
      <c r="C67" s="172"/>
      <c r="D67" s="104"/>
      <c r="E67" s="236"/>
      <c r="F67" s="236"/>
      <c r="G67" s="236"/>
      <c r="H67" s="236"/>
      <c r="I67" s="236"/>
      <c r="J67" s="103"/>
      <c r="K67" s="238"/>
      <c r="L67" s="238"/>
      <c r="M67" s="238"/>
      <c r="N67" s="85"/>
      <c r="O67" s="96"/>
      <c r="P67" s="96" t="s">
        <v>296</v>
      </c>
      <c r="Q67" s="96" t="s">
        <v>297</v>
      </c>
      <c r="R67" s="96" t="s">
        <v>298</v>
      </c>
      <c r="S67" s="96"/>
      <c r="T67" s="96">
        <f>val.Sect4_1.subsidiary2.companyname</f>
        <v>0</v>
      </c>
      <c r="U67" s="96">
        <f>val.Sect4_1.subsidiary2.address</f>
        <v>0</v>
      </c>
      <c r="V67" s="96">
        <f>val.Sect4_1.subsidiary2.businessactivity</f>
        <v>0</v>
      </c>
      <c r="W67" s="3"/>
      <c r="X67" s="3"/>
      <c r="Y67" s="3"/>
      <c r="Z67" s="3"/>
      <c r="AA67" s="3"/>
      <c r="AB67" s="3"/>
      <c r="AC67" s="3"/>
      <c r="AD67" s="3"/>
    </row>
    <row r="68" spans="1:30" ht="5.15" customHeight="1" x14ac:dyDescent="0.3">
      <c r="A68" s="111">
        <v>5</v>
      </c>
      <c r="B68" s="85"/>
      <c r="C68" s="87"/>
      <c r="D68" s="87"/>
      <c r="E68" s="94"/>
      <c r="F68" s="94"/>
      <c r="G68" s="94"/>
      <c r="H68" s="94"/>
      <c r="I68" s="94"/>
      <c r="J68" s="94"/>
      <c r="K68" s="94"/>
      <c r="L68" s="94"/>
      <c r="M68" s="87"/>
      <c r="N68" s="85"/>
      <c r="O68" s="96"/>
      <c r="P68" s="96"/>
      <c r="Q68" s="96"/>
      <c r="R68" s="96"/>
      <c r="S68" s="96"/>
      <c r="T68" s="96"/>
      <c r="U68" s="96"/>
      <c r="V68" s="96"/>
      <c r="W68" s="3"/>
      <c r="X68" s="3"/>
      <c r="Y68" s="3"/>
      <c r="Z68" s="3"/>
      <c r="AA68" s="3"/>
      <c r="AB68" s="3"/>
      <c r="AC68" s="3"/>
      <c r="AD68" s="3"/>
    </row>
    <row r="69" spans="1:30" ht="17.149999999999999" customHeight="1" x14ac:dyDescent="0.3">
      <c r="A69" s="111">
        <v>17</v>
      </c>
      <c r="B69" s="85"/>
      <c r="C69" s="172"/>
      <c r="D69" s="104"/>
      <c r="E69" s="236"/>
      <c r="F69" s="236"/>
      <c r="G69" s="236"/>
      <c r="H69" s="236"/>
      <c r="I69" s="236"/>
      <c r="J69" s="103"/>
      <c r="K69" s="238"/>
      <c r="L69" s="238"/>
      <c r="M69" s="238"/>
      <c r="N69" s="85"/>
      <c r="O69" s="96"/>
      <c r="P69" s="96" t="s">
        <v>299</v>
      </c>
      <c r="Q69" s="96" t="s">
        <v>300</v>
      </c>
      <c r="R69" s="96" t="s">
        <v>301</v>
      </c>
      <c r="S69" s="96"/>
      <c r="T69" s="96">
        <f>val.Sect4_1.subsidiary3.companyname</f>
        <v>0</v>
      </c>
      <c r="U69" s="96">
        <f>val.Sect4_1.subsidiary3.address</f>
        <v>0</v>
      </c>
      <c r="V69" s="96">
        <f>val.Sect4_1.subsidiary3.businessactivity</f>
        <v>0</v>
      </c>
      <c r="W69" s="3"/>
      <c r="X69" s="3"/>
      <c r="Y69" s="3"/>
      <c r="Z69" s="3"/>
      <c r="AA69" s="3"/>
      <c r="AB69" s="3"/>
      <c r="AC69" s="3"/>
      <c r="AD69" s="3"/>
    </row>
    <row r="70" spans="1:30" ht="5.15" customHeight="1" x14ac:dyDescent="0.3">
      <c r="A70" s="111">
        <v>5</v>
      </c>
      <c r="B70" s="85"/>
      <c r="C70" s="87"/>
      <c r="D70" s="87"/>
      <c r="E70" s="94"/>
      <c r="F70" s="94"/>
      <c r="G70" s="94"/>
      <c r="H70" s="94"/>
      <c r="I70" s="94"/>
      <c r="J70" s="94"/>
      <c r="K70" s="94"/>
      <c r="L70" s="94"/>
      <c r="M70" s="87"/>
      <c r="N70" s="85"/>
      <c r="O70" s="96"/>
      <c r="P70" s="96"/>
      <c r="Q70" s="96"/>
      <c r="R70" s="96"/>
      <c r="S70" s="96"/>
      <c r="T70" s="96"/>
      <c r="U70" s="96"/>
      <c r="V70" s="96"/>
      <c r="W70" s="3"/>
      <c r="X70" s="3"/>
      <c r="Y70" s="3"/>
      <c r="Z70" s="3"/>
      <c r="AA70" s="3"/>
      <c r="AB70" s="3"/>
      <c r="AC70" s="3"/>
      <c r="AD70" s="3"/>
    </row>
    <row r="71" spans="1:30" ht="17.149999999999999" customHeight="1" x14ac:dyDescent="0.3">
      <c r="A71" s="111">
        <v>17</v>
      </c>
      <c r="B71" s="85"/>
      <c r="C71" s="172"/>
      <c r="D71" s="104"/>
      <c r="E71" s="236"/>
      <c r="F71" s="236"/>
      <c r="G71" s="236"/>
      <c r="H71" s="236"/>
      <c r="I71" s="236"/>
      <c r="J71" s="103"/>
      <c r="K71" s="238"/>
      <c r="L71" s="238"/>
      <c r="M71" s="238"/>
      <c r="N71" s="85"/>
      <c r="O71" s="96"/>
      <c r="P71" s="96" t="s">
        <v>302</v>
      </c>
      <c r="Q71" s="96" t="s">
        <v>303</v>
      </c>
      <c r="R71" s="96" t="s">
        <v>304</v>
      </c>
      <c r="S71" s="96"/>
      <c r="T71" s="96">
        <f>val.Sect4_1.subsidiary4.companyname</f>
        <v>0</v>
      </c>
      <c r="U71" s="96">
        <f>val.Sect4_1.subsidiary4.address</f>
        <v>0</v>
      </c>
      <c r="V71" s="96">
        <f>val.Sect4_1.subsidiary4.businessactivity</f>
        <v>0</v>
      </c>
      <c r="W71" s="3"/>
      <c r="X71" s="3"/>
      <c r="Y71" s="3"/>
      <c r="Z71" s="3"/>
      <c r="AA71" s="3"/>
      <c r="AB71" s="3"/>
      <c r="AC71" s="3"/>
      <c r="AD71" s="3"/>
    </row>
    <row r="72" spans="1:30" ht="5.15" customHeight="1" x14ac:dyDescent="0.3">
      <c r="A72" s="111">
        <v>5</v>
      </c>
      <c r="B72" s="85"/>
      <c r="C72" s="87"/>
      <c r="D72" s="87"/>
      <c r="E72" s="94"/>
      <c r="F72" s="94"/>
      <c r="G72" s="94"/>
      <c r="H72" s="94"/>
      <c r="I72" s="94"/>
      <c r="J72" s="94"/>
      <c r="K72" s="94"/>
      <c r="L72" s="94"/>
      <c r="M72" s="87"/>
      <c r="N72" s="85"/>
      <c r="O72" s="96"/>
      <c r="P72" s="96"/>
      <c r="Q72" s="96"/>
      <c r="R72" s="96"/>
      <c r="S72" s="96"/>
      <c r="T72" s="96"/>
      <c r="U72" s="96"/>
      <c r="V72" s="96"/>
      <c r="W72" s="3"/>
      <c r="X72" s="3"/>
      <c r="Y72" s="3"/>
      <c r="Z72" s="3"/>
      <c r="AA72" s="3"/>
      <c r="AB72" s="3"/>
      <c r="AC72" s="3"/>
      <c r="AD72" s="3"/>
    </row>
    <row r="73" spans="1:30" ht="17.149999999999999" customHeight="1" x14ac:dyDescent="0.3">
      <c r="A73" s="111"/>
      <c r="B73" s="85"/>
      <c r="C73" s="172"/>
      <c r="D73" s="104"/>
      <c r="E73" s="236"/>
      <c r="F73" s="236"/>
      <c r="G73" s="236"/>
      <c r="H73" s="236"/>
      <c r="I73" s="236"/>
      <c r="J73" s="103"/>
      <c r="K73" s="238"/>
      <c r="L73" s="238"/>
      <c r="M73" s="238"/>
      <c r="N73" s="85"/>
      <c r="O73" s="96"/>
      <c r="P73" s="96"/>
      <c r="Q73" s="96"/>
      <c r="R73" s="96"/>
      <c r="S73" s="96"/>
      <c r="T73" s="96">
        <f>val.Sect4_1.subsidiary5.companyname</f>
        <v>0</v>
      </c>
      <c r="U73" s="96">
        <f>val.Sect4_1.subsidiary5.address</f>
        <v>0</v>
      </c>
      <c r="V73" s="96">
        <f>val.Sect4_1.subsidiary5.businessactivity</f>
        <v>0</v>
      </c>
      <c r="W73" s="3"/>
      <c r="X73" s="3"/>
      <c r="Y73" s="3"/>
      <c r="Z73" s="3"/>
      <c r="AA73" s="3"/>
      <c r="AB73" s="3"/>
      <c r="AC73" s="3"/>
      <c r="AD73" s="3"/>
    </row>
    <row r="74" spans="1:30" ht="5.15" customHeight="1" x14ac:dyDescent="0.3">
      <c r="A74" s="111">
        <v>5</v>
      </c>
      <c r="B74" s="85"/>
      <c r="C74" s="87"/>
      <c r="D74" s="87"/>
      <c r="E74" s="94"/>
      <c r="F74" s="94"/>
      <c r="G74" s="94"/>
      <c r="H74" s="94"/>
      <c r="I74" s="94"/>
      <c r="J74" s="94"/>
      <c r="K74" s="94"/>
      <c r="L74" s="94"/>
      <c r="M74" s="87"/>
      <c r="N74" s="85"/>
      <c r="O74" s="96"/>
      <c r="P74" s="96"/>
      <c r="Q74" s="96"/>
      <c r="R74" s="96"/>
      <c r="S74" s="96"/>
      <c r="T74" s="96"/>
      <c r="U74" s="96"/>
      <c r="V74" s="96"/>
      <c r="W74" s="3"/>
      <c r="X74" s="3"/>
      <c r="Y74" s="3"/>
      <c r="Z74" s="3"/>
      <c r="AA74" s="3"/>
      <c r="AB74" s="3"/>
      <c r="AC74" s="3"/>
      <c r="AD74" s="3"/>
    </row>
    <row r="75" spans="1:30" ht="17.149999999999999" customHeight="1" x14ac:dyDescent="0.3">
      <c r="A75" s="111"/>
      <c r="B75" s="85"/>
      <c r="C75" s="172"/>
      <c r="D75" s="104"/>
      <c r="E75" s="236"/>
      <c r="F75" s="236"/>
      <c r="G75" s="236"/>
      <c r="H75" s="236"/>
      <c r="I75" s="236"/>
      <c r="J75" s="103"/>
      <c r="K75" s="238"/>
      <c r="L75" s="238"/>
      <c r="M75" s="238"/>
      <c r="N75" s="85"/>
      <c r="O75" s="96"/>
      <c r="P75" s="96"/>
      <c r="Q75" s="96"/>
      <c r="R75" s="96"/>
      <c r="S75" s="96"/>
      <c r="T75" s="96">
        <f>val.Sect4_1.subsidiary6.companyname</f>
        <v>0</v>
      </c>
      <c r="U75" s="96">
        <f>val.Sect4_1.subsidiary6.address</f>
        <v>0</v>
      </c>
      <c r="V75" s="96">
        <f>val.Sect4_1.subsidiary6.businessactivity</f>
        <v>0</v>
      </c>
      <c r="W75" s="3"/>
      <c r="X75" s="3"/>
      <c r="Y75" s="3"/>
      <c r="Z75" s="3"/>
      <c r="AA75" s="3"/>
      <c r="AB75" s="3"/>
      <c r="AC75" s="3"/>
      <c r="AD75" s="3"/>
    </row>
    <row r="76" spans="1:30" ht="5.15" customHeight="1" x14ac:dyDescent="0.3">
      <c r="A76" s="111">
        <v>5</v>
      </c>
      <c r="B76" s="85"/>
      <c r="C76" s="87"/>
      <c r="D76" s="87"/>
      <c r="E76" s="94"/>
      <c r="F76" s="94"/>
      <c r="G76" s="94"/>
      <c r="H76" s="94"/>
      <c r="I76" s="94"/>
      <c r="J76" s="94"/>
      <c r="K76" s="94"/>
      <c r="L76" s="94"/>
      <c r="M76" s="87"/>
      <c r="N76" s="85"/>
      <c r="O76" s="96"/>
      <c r="P76" s="96"/>
      <c r="Q76" s="96"/>
      <c r="R76" s="96"/>
      <c r="S76" s="96"/>
      <c r="T76" s="96"/>
      <c r="U76" s="96"/>
      <c r="V76" s="96"/>
      <c r="W76" s="3"/>
      <c r="X76" s="3"/>
      <c r="Y76" s="3"/>
      <c r="Z76" s="3"/>
      <c r="AA76" s="3"/>
      <c r="AB76" s="3"/>
      <c r="AC76" s="3"/>
      <c r="AD76" s="3"/>
    </row>
    <row r="77" spans="1:30" ht="17.149999999999999" customHeight="1" x14ac:dyDescent="0.3">
      <c r="A77" s="111"/>
      <c r="B77" s="85"/>
      <c r="C77" s="172"/>
      <c r="D77" s="104"/>
      <c r="E77" s="236"/>
      <c r="F77" s="236"/>
      <c r="G77" s="236"/>
      <c r="H77" s="236"/>
      <c r="I77" s="236"/>
      <c r="J77" s="103"/>
      <c r="K77" s="238"/>
      <c r="L77" s="238"/>
      <c r="M77" s="238"/>
      <c r="N77" s="85"/>
      <c r="O77" s="96"/>
      <c r="P77" s="96"/>
      <c r="Q77" s="96"/>
      <c r="R77" s="96"/>
      <c r="S77" s="96"/>
      <c r="T77" s="96">
        <f>val.Sect4_1.subsidiary7.companyname</f>
        <v>0</v>
      </c>
      <c r="U77" s="96">
        <f>val.Sect4_1.subsidiary7.address</f>
        <v>0</v>
      </c>
      <c r="V77" s="96">
        <f>val.Sect4_1.subsidiary7.businessactivity</f>
        <v>0</v>
      </c>
      <c r="W77" s="3"/>
      <c r="X77" s="3"/>
      <c r="Y77" s="3"/>
      <c r="Z77" s="3"/>
      <c r="AA77" s="3"/>
      <c r="AB77" s="3"/>
      <c r="AC77" s="3"/>
      <c r="AD77" s="3"/>
    </row>
    <row r="78" spans="1:30" ht="5.15" customHeight="1" x14ac:dyDescent="0.3">
      <c r="A78" s="111">
        <v>5</v>
      </c>
      <c r="B78" s="85"/>
      <c r="C78" s="87"/>
      <c r="D78" s="87"/>
      <c r="E78" s="94"/>
      <c r="F78" s="94"/>
      <c r="G78" s="94"/>
      <c r="H78" s="94"/>
      <c r="I78" s="94"/>
      <c r="J78" s="94"/>
      <c r="K78" s="94"/>
      <c r="L78" s="94"/>
      <c r="M78" s="87"/>
      <c r="N78" s="85"/>
      <c r="O78" s="96"/>
      <c r="P78" s="96"/>
      <c r="Q78" s="96"/>
      <c r="R78" s="96"/>
      <c r="S78" s="96"/>
      <c r="T78" s="96"/>
      <c r="U78" s="96"/>
      <c r="V78" s="96"/>
      <c r="W78" s="3"/>
      <c r="X78" s="3"/>
      <c r="Y78" s="3"/>
      <c r="Z78" s="3"/>
      <c r="AA78" s="3"/>
      <c r="AB78" s="3"/>
      <c r="AC78" s="3"/>
      <c r="AD78" s="3"/>
    </row>
    <row r="79" spans="1:30" ht="17.149999999999999" customHeight="1" x14ac:dyDescent="0.3">
      <c r="A79" s="111"/>
      <c r="B79" s="85"/>
      <c r="C79" s="172"/>
      <c r="D79" s="104"/>
      <c r="E79" s="236"/>
      <c r="F79" s="236"/>
      <c r="G79" s="236"/>
      <c r="H79" s="236"/>
      <c r="I79" s="236"/>
      <c r="J79" s="103"/>
      <c r="K79" s="238"/>
      <c r="L79" s="238"/>
      <c r="M79" s="238"/>
      <c r="N79" s="85"/>
      <c r="O79" s="96"/>
      <c r="P79" s="96"/>
      <c r="Q79" s="96"/>
      <c r="R79" s="96"/>
      <c r="S79" s="96"/>
      <c r="T79" s="96">
        <f>val.Sect4_1.subsidiary8.companyname</f>
        <v>0</v>
      </c>
      <c r="U79" s="96">
        <f>val.Sect4_1.subsidiary8.address</f>
        <v>0</v>
      </c>
      <c r="V79" s="96">
        <f>val.Sect4_1.subsidiary8.businessactivity</f>
        <v>0</v>
      </c>
      <c r="W79" s="3"/>
      <c r="X79" s="3"/>
      <c r="Y79" s="3"/>
      <c r="Z79" s="3"/>
      <c r="AA79" s="3"/>
      <c r="AB79" s="3"/>
      <c r="AC79" s="3"/>
      <c r="AD79" s="3"/>
    </row>
    <row r="80" spans="1:30" ht="5.15" customHeight="1" x14ac:dyDescent="0.3">
      <c r="A80" s="111">
        <v>5</v>
      </c>
      <c r="B80" s="85"/>
      <c r="C80" s="87"/>
      <c r="D80" s="87"/>
      <c r="E80" s="94"/>
      <c r="F80" s="94"/>
      <c r="G80" s="94"/>
      <c r="H80" s="94"/>
      <c r="I80" s="94"/>
      <c r="J80" s="94"/>
      <c r="K80" s="94"/>
      <c r="L80" s="94"/>
      <c r="M80" s="87"/>
      <c r="N80" s="85"/>
      <c r="O80" s="96"/>
      <c r="P80" s="96"/>
      <c r="Q80" s="96"/>
      <c r="R80" s="96"/>
      <c r="S80" s="96"/>
      <c r="T80" s="96"/>
      <c r="U80" s="96"/>
      <c r="V80" s="96"/>
      <c r="W80" s="3"/>
      <c r="X80" s="3"/>
      <c r="Y80" s="3"/>
      <c r="Z80" s="3"/>
      <c r="AA80" s="3"/>
      <c r="AB80" s="3"/>
      <c r="AC80" s="3"/>
      <c r="AD80" s="3"/>
    </row>
    <row r="81" spans="1:30" ht="17.149999999999999" customHeight="1" x14ac:dyDescent="0.3">
      <c r="A81" s="111"/>
      <c r="B81" s="85"/>
      <c r="C81" s="172"/>
      <c r="D81" s="104"/>
      <c r="E81" s="236"/>
      <c r="F81" s="236"/>
      <c r="G81" s="236"/>
      <c r="H81" s="236"/>
      <c r="I81" s="236"/>
      <c r="J81" s="103"/>
      <c r="K81" s="238"/>
      <c r="L81" s="238"/>
      <c r="M81" s="238"/>
      <c r="N81" s="85"/>
      <c r="O81" s="96"/>
      <c r="P81" s="96"/>
      <c r="Q81" s="96"/>
      <c r="R81" s="96"/>
      <c r="S81" s="96"/>
      <c r="T81" s="96">
        <f>val.Sect4_1.subsidiary9.companyname</f>
        <v>0</v>
      </c>
      <c r="U81" s="96">
        <f>val.Sect4_1.subsidiary9.address</f>
        <v>0</v>
      </c>
      <c r="V81" s="96">
        <f>val.Sect4_1.subsidiary9.businessactivity</f>
        <v>0</v>
      </c>
      <c r="W81" s="3"/>
      <c r="X81" s="3"/>
      <c r="Y81" s="3"/>
      <c r="Z81" s="3"/>
      <c r="AA81" s="3"/>
      <c r="AB81" s="3"/>
      <c r="AC81" s="3"/>
      <c r="AD81" s="3"/>
    </row>
    <row r="82" spans="1:30" ht="5.15" customHeight="1" x14ac:dyDescent="0.3">
      <c r="A82" s="111">
        <v>5</v>
      </c>
      <c r="B82" s="85"/>
      <c r="C82" s="87"/>
      <c r="D82" s="87"/>
      <c r="E82" s="94"/>
      <c r="F82" s="94"/>
      <c r="G82" s="94"/>
      <c r="H82" s="94"/>
      <c r="I82" s="94"/>
      <c r="J82" s="94"/>
      <c r="K82" s="94"/>
      <c r="L82" s="94"/>
      <c r="M82" s="87"/>
      <c r="N82" s="85"/>
      <c r="O82" s="96"/>
      <c r="P82" s="96"/>
      <c r="Q82" s="96"/>
      <c r="R82" s="96"/>
      <c r="S82" s="96"/>
      <c r="T82" s="96"/>
      <c r="U82" s="96"/>
      <c r="V82" s="96"/>
      <c r="W82" s="3"/>
      <c r="X82" s="3"/>
      <c r="Y82" s="3"/>
      <c r="Z82" s="3"/>
      <c r="AA82" s="3"/>
      <c r="AB82" s="3"/>
      <c r="AC82" s="3"/>
      <c r="AD82" s="3"/>
    </row>
    <row r="83" spans="1:30" ht="17.149999999999999" customHeight="1" x14ac:dyDescent="0.3">
      <c r="A83" s="111"/>
      <c r="B83" s="85"/>
      <c r="C83" s="172"/>
      <c r="D83" s="104"/>
      <c r="E83" s="236"/>
      <c r="F83" s="236"/>
      <c r="G83" s="236"/>
      <c r="H83" s="236"/>
      <c r="I83" s="236"/>
      <c r="J83" s="103"/>
      <c r="K83" s="238"/>
      <c r="L83" s="238"/>
      <c r="M83" s="238"/>
      <c r="N83" s="85"/>
      <c r="O83" s="96"/>
      <c r="P83" s="96"/>
      <c r="Q83" s="96"/>
      <c r="R83" s="96"/>
      <c r="S83" s="96"/>
      <c r="T83" s="96">
        <f>val.Sect4_1.subsidiary10.companyname</f>
        <v>0</v>
      </c>
      <c r="U83" s="96">
        <f>val.Sect4_1.subsidiary10.address</f>
        <v>0</v>
      </c>
      <c r="V83" s="96">
        <f>val.Sect4_1.subsidiary10.businessactivity</f>
        <v>0</v>
      </c>
      <c r="W83" s="3"/>
      <c r="X83" s="3"/>
      <c r="Y83" s="3"/>
      <c r="Z83" s="3"/>
      <c r="AA83" s="3"/>
      <c r="AB83" s="3"/>
      <c r="AC83" s="3"/>
      <c r="AD83" s="3"/>
    </row>
    <row r="84" spans="1:30" ht="15" customHeight="1" x14ac:dyDescent="0.3">
      <c r="A84" s="111">
        <v>15</v>
      </c>
      <c r="B84" s="85"/>
      <c r="C84" s="87"/>
      <c r="D84" s="87"/>
      <c r="E84" s="94"/>
      <c r="F84" s="94"/>
      <c r="G84" s="94"/>
      <c r="H84" s="94"/>
      <c r="I84" s="94"/>
      <c r="J84" s="94"/>
      <c r="K84" s="94"/>
      <c r="L84" s="94"/>
      <c r="M84" s="87"/>
      <c r="N84" s="85"/>
      <c r="O84" s="3"/>
      <c r="P84" s="96"/>
      <c r="Q84" s="96"/>
      <c r="R84" s="96"/>
      <c r="S84" s="96"/>
      <c r="T84" s="96"/>
      <c r="U84" s="96"/>
      <c r="V84" s="3"/>
      <c r="W84" s="3"/>
      <c r="X84" s="3"/>
      <c r="Y84" s="3"/>
      <c r="Z84" s="3"/>
      <c r="AA84" s="3"/>
      <c r="AB84" s="3"/>
      <c r="AC84" s="3"/>
      <c r="AD84" s="3"/>
    </row>
    <row r="85" spans="1:30" ht="17.149999999999999" customHeight="1" x14ac:dyDescent="0.3">
      <c r="A85" s="111">
        <v>17</v>
      </c>
      <c r="B85" s="85" t="s">
        <v>55</v>
      </c>
      <c r="C85" s="83" t="str">
        <f>label.section4_2.Subcontractors</f>
        <v>4.2 Unterauftragnehmer / Zulieferer, die eingeschlossen werden sollen</v>
      </c>
      <c r="D85" s="83"/>
      <c r="E85" s="88"/>
      <c r="F85" s="88"/>
      <c r="G85" s="88"/>
      <c r="H85" s="88"/>
      <c r="I85" s="88"/>
      <c r="J85" s="88"/>
      <c r="K85" s="108" t="str">
        <f>IF(M85="","!!! &gt;&gt;","")</f>
        <v>!!! &gt;&gt;</v>
      </c>
      <c r="L85" s="94"/>
      <c r="M85" s="173"/>
      <c r="N85" s="85"/>
      <c r="O85" s="3"/>
      <c r="P85" s="96" t="s">
        <v>321</v>
      </c>
      <c r="Q85" s="96"/>
      <c r="R85" s="96"/>
      <c r="S85" s="96"/>
      <c r="T85" s="96">
        <f>val.Sect4_2.external.YESNO</f>
        <v>0</v>
      </c>
      <c r="U85" s="96"/>
      <c r="V85" s="3"/>
      <c r="W85" s="3"/>
      <c r="X85" s="3"/>
      <c r="Y85" s="3"/>
      <c r="Z85" s="3"/>
      <c r="AA85" s="3"/>
      <c r="AB85" s="3"/>
      <c r="AC85" s="3"/>
      <c r="AD85" s="3"/>
    </row>
    <row r="86" spans="1:30" ht="5.15" customHeight="1" x14ac:dyDescent="0.3">
      <c r="A86" s="111">
        <v>5</v>
      </c>
      <c r="B86" s="85"/>
      <c r="C86" s="87"/>
      <c r="D86" s="87"/>
      <c r="E86" s="94"/>
      <c r="F86" s="94"/>
      <c r="G86" s="94"/>
      <c r="H86" s="94"/>
      <c r="I86" s="94"/>
      <c r="J86" s="94"/>
      <c r="K86" s="94"/>
      <c r="L86" s="94"/>
      <c r="M86" s="87"/>
      <c r="N86" s="85"/>
      <c r="O86" s="3"/>
      <c r="P86" s="96"/>
      <c r="Q86" s="96"/>
      <c r="R86" s="96"/>
      <c r="S86" s="96"/>
      <c r="T86" s="96"/>
      <c r="U86" s="96"/>
      <c r="V86" s="3"/>
      <c r="W86" s="3"/>
      <c r="X86" s="3"/>
      <c r="Y86" s="3"/>
      <c r="Z86" s="3"/>
      <c r="AA86" s="3"/>
      <c r="AB86" s="3"/>
      <c r="AC86" s="3"/>
      <c r="AD86" s="3"/>
    </row>
    <row r="87" spans="1:30" ht="45" customHeight="1" x14ac:dyDescent="0.3">
      <c r="A87" s="111">
        <v>45</v>
      </c>
      <c r="B87" s="85"/>
      <c r="C87" s="105" t="str">
        <f>label.Subsidiaries.Companyname</f>
        <v>Firmenname</v>
      </c>
      <c r="D87" s="87"/>
      <c r="E87" s="106" t="str">
        <f>label.Subsidiaries.AdressInclCountry</f>
        <v>Adresse inkl. Land</v>
      </c>
      <c r="F87" s="94"/>
      <c r="G87" s="94"/>
      <c r="H87" s="94"/>
      <c r="I87" s="94"/>
      <c r="J87" s="94"/>
      <c r="K87" s="107" t="str">
        <f>label.TypeOfProduction</f>
        <v>Verlängerte Werkbank / Eigene Spezifikation</v>
      </c>
      <c r="L87" s="94"/>
      <c r="M87" s="107" t="str">
        <f>label.UmsatzGT50</f>
        <v>Umsatz mit dem versicherten Unternehmen in EUR</v>
      </c>
      <c r="N87" s="85"/>
      <c r="O87" s="3"/>
      <c r="P87" s="96"/>
      <c r="Q87" s="96"/>
      <c r="R87" s="96"/>
      <c r="S87" s="96"/>
      <c r="T87" s="96"/>
      <c r="U87" s="96"/>
      <c r="V87" s="3"/>
      <c r="W87" s="3"/>
      <c r="X87" s="3"/>
      <c r="Y87" s="3"/>
      <c r="Z87" s="3"/>
      <c r="AA87" s="3"/>
      <c r="AB87" s="3"/>
      <c r="AC87" s="3"/>
      <c r="AD87" s="3"/>
    </row>
    <row r="88" spans="1:30" ht="5.15" customHeight="1" x14ac:dyDescent="0.3">
      <c r="A88" s="111">
        <v>5</v>
      </c>
      <c r="B88" s="85"/>
      <c r="C88" s="87"/>
      <c r="D88" s="87"/>
      <c r="E88" s="94"/>
      <c r="F88" s="94"/>
      <c r="G88" s="94"/>
      <c r="H88" s="94"/>
      <c r="I88" s="94"/>
      <c r="J88" s="94"/>
      <c r="K88" s="94"/>
      <c r="L88" s="94"/>
      <c r="M88" s="87"/>
      <c r="N88" s="85"/>
      <c r="O88" s="3"/>
      <c r="T88" s="96"/>
      <c r="U88" s="96"/>
      <c r="V88" s="3"/>
      <c r="W88" s="3"/>
      <c r="X88" s="3"/>
      <c r="Y88" s="3"/>
      <c r="Z88" s="3"/>
      <c r="AA88" s="3"/>
      <c r="AB88" s="3"/>
      <c r="AC88" s="3"/>
      <c r="AD88" s="3"/>
    </row>
    <row r="89" spans="1:30" s="4" customFormat="1" ht="17.149999999999999" customHeight="1" x14ac:dyDescent="0.2">
      <c r="A89" s="111">
        <v>17</v>
      </c>
      <c r="B89" s="89"/>
      <c r="C89" s="172"/>
      <c r="D89" s="104"/>
      <c r="E89" s="236"/>
      <c r="F89" s="236"/>
      <c r="G89" s="236"/>
      <c r="H89" s="236"/>
      <c r="I89" s="236"/>
      <c r="J89" s="103"/>
      <c r="K89" s="180"/>
      <c r="L89" s="94"/>
      <c r="M89" s="224"/>
      <c r="N89" s="89"/>
      <c r="O89" s="96"/>
      <c r="P89" s="96" t="s">
        <v>305</v>
      </c>
      <c r="Q89" s="96" t="s">
        <v>306</v>
      </c>
      <c r="R89" s="96" t="s">
        <v>307</v>
      </c>
      <c r="S89" s="96" t="s">
        <v>308</v>
      </c>
      <c r="T89" s="96">
        <f>val.Sect4_2.external1.companyname</f>
        <v>0</v>
      </c>
      <c r="U89" s="96">
        <f>val.Sect4_2.external1.address</f>
        <v>0</v>
      </c>
      <c r="V89" s="96">
        <f>val.Sect4_2.external1.ContractOwn</f>
        <v>0</v>
      </c>
      <c r="W89" s="96">
        <f>val.Sect4_2.external1.Revenue50plus</f>
        <v>0</v>
      </c>
      <c r="X89" s="90"/>
      <c r="Y89" s="90"/>
      <c r="Z89" s="90"/>
      <c r="AA89" s="90"/>
      <c r="AB89" s="90"/>
      <c r="AC89" s="90"/>
      <c r="AD89" s="90"/>
    </row>
    <row r="90" spans="1:30" ht="5.15" customHeight="1" x14ac:dyDescent="0.3">
      <c r="A90" s="111">
        <v>5</v>
      </c>
      <c r="B90" s="85"/>
      <c r="C90" s="87"/>
      <c r="D90" s="87"/>
      <c r="E90" s="94"/>
      <c r="F90" s="94"/>
      <c r="G90" s="94"/>
      <c r="H90" s="94"/>
      <c r="I90" s="94"/>
      <c r="J90" s="94"/>
      <c r="K90" s="94"/>
      <c r="L90" s="94"/>
      <c r="M90" s="87"/>
      <c r="N90" s="85"/>
      <c r="O90" s="96"/>
      <c r="P90" s="96"/>
      <c r="Q90" s="96"/>
      <c r="R90" s="96"/>
      <c r="S90" s="96"/>
      <c r="T90" s="96"/>
      <c r="U90" s="96"/>
      <c r="V90" s="96"/>
      <c r="W90" s="96"/>
      <c r="X90" s="3"/>
      <c r="Y90" s="3"/>
      <c r="Z90" s="3"/>
      <c r="AA90" s="3"/>
      <c r="AB90" s="3"/>
      <c r="AC90" s="3"/>
      <c r="AD90" s="3"/>
    </row>
    <row r="91" spans="1:30" ht="17.149999999999999" customHeight="1" x14ac:dyDescent="0.3">
      <c r="A91" s="111">
        <v>17</v>
      </c>
      <c r="B91" s="85"/>
      <c r="C91" s="172"/>
      <c r="D91" s="104"/>
      <c r="E91" s="236"/>
      <c r="F91" s="236"/>
      <c r="G91" s="236"/>
      <c r="H91" s="236"/>
      <c r="I91" s="236"/>
      <c r="J91" s="103"/>
      <c r="K91" s="180"/>
      <c r="L91" s="94"/>
      <c r="M91" s="224"/>
      <c r="N91" s="85"/>
      <c r="O91" s="96"/>
      <c r="P91" s="96" t="s">
        <v>309</v>
      </c>
      <c r="Q91" s="96" t="s">
        <v>310</v>
      </c>
      <c r="R91" s="96" t="s">
        <v>311</v>
      </c>
      <c r="S91" s="96" t="s">
        <v>312</v>
      </c>
      <c r="T91" s="96">
        <f>val.Sect4_2.external2.companyname</f>
        <v>0</v>
      </c>
      <c r="U91" s="96">
        <f>val.Sect4_2.external2.address</f>
        <v>0</v>
      </c>
      <c r="V91" s="96">
        <f>val.Sect4_2.external2.ContractOwn</f>
        <v>0</v>
      </c>
      <c r="W91" s="96">
        <f>val.Sect4_2.external2.Revenue50plus</f>
        <v>0</v>
      </c>
    </row>
    <row r="92" spans="1:30" ht="5.15" customHeight="1" x14ac:dyDescent="0.3">
      <c r="A92" s="111">
        <v>5</v>
      </c>
      <c r="B92" s="85"/>
      <c r="C92" s="87"/>
      <c r="D92" s="87"/>
      <c r="E92" s="94"/>
      <c r="F92" s="94"/>
      <c r="G92" s="94"/>
      <c r="H92" s="94"/>
      <c r="I92" s="94"/>
      <c r="J92" s="94"/>
      <c r="K92" s="94"/>
      <c r="L92" s="94"/>
      <c r="M92" s="87"/>
      <c r="N92" s="85"/>
      <c r="O92" s="96"/>
      <c r="P92" s="96"/>
      <c r="Q92" s="96"/>
      <c r="R92" s="96"/>
      <c r="S92" s="96"/>
      <c r="T92" s="96"/>
      <c r="U92" s="96"/>
      <c r="V92" s="96"/>
      <c r="W92" s="96"/>
    </row>
    <row r="93" spans="1:30" ht="17.149999999999999" customHeight="1" x14ac:dyDescent="0.3">
      <c r="A93" s="111">
        <v>17</v>
      </c>
      <c r="B93" s="85"/>
      <c r="C93" s="172"/>
      <c r="D93" s="104"/>
      <c r="E93" s="236"/>
      <c r="F93" s="236"/>
      <c r="G93" s="236"/>
      <c r="H93" s="236"/>
      <c r="I93" s="236"/>
      <c r="J93" s="103"/>
      <c r="K93" s="180"/>
      <c r="L93" s="94"/>
      <c r="M93" s="224"/>
      <c r="N93" s="85"/>
      <c r="O93" s="96"/>
      <c r="P93" s="96" t="s">
        <v>313</v>
      </c>
      <c r="Q93" s="96" t="s">
        <v>314</v>
      </c>
      <c r="R93" s="96" t="s">
        <v>315</v>
      </c>
      <c r="S93" s="96" t="s">
        <v>316</v>
      </c>
      <c r="T93" s="96">
        <f>val.Sect4_2.external3.companyname</f>
        <v>0</v>
      </c>
      <c r="U93" s="96">
        <f>val.Sect4_2.external3.address</f>
        <v>0</v>
      </c>
      <c r="V93" s="96">
        <f>val.Sect4_2.external3.ContractOwn</f>
        <v>0</v>
      </c>
      <c r="W93" s="96">
        <f>val.Sect4_2.external3.Revenue50plus</f>
        <v>0</v>
      </c>
    </row>
    <row r="94" spans="1:30" ht="5.15" customHeight="1" x14ac:dyDescent="0.3">
      <c r="A94" s="111">
        <v>5</v>
      </c>
      <c r="B94" s="85"/>
      <c r="C94" s="87"/>
      <c r="D94" s="87"/>
      <c r="E94" s="94"/>
      <c r="F94" s="94"/>
      <c r="G94" s="94"/>
      <c r="H94" s="94"/>
      <c r="I94" s="94"/>
      <c r="J94" s="94"/>
      <c r="K94" s="94"/>
      <c r="L94" s="94"/>
      <c r="M94" s="87"/>
      <c r="N94" s="85"/>
      <c r="O94" s="96"/>
      <c r="P94" s="96"/>
      <c r="Q94" s="96"/>
      <c r="R94" s="96"/>
      <c r="S94" s="96"/>
      <c r="T94" s="96"/>
      <c r="U94" s="96"/>
      <c r="V94" s="96"/>
      <c r="W94" s="96"/>
    </row>
    <row r="95" spans="1:30" ht="17.149999999999999" customHeight="1" x14ac:dyDescent="0.3">
      <c r="A95" s="111">
        <v>17</v>
      </c>
      <c r="B95" s="85"/>
      <c r="C95" s="172"/>
      <c r="D95" s="104"/>
      <c r="E95" s="236"/>
      <c r="F95" s="236"/>
      <c r="G95" s="236"/>
      <c r="H95" s="236"/>
      <c r="I95" s="236"/>
      <c r="J95" s="103"/>
      <c r="K95" s="180"/>
      <c r="L95" s="94"/>
      <c r="M95" s="224"/>
      <c r="N95" s="85"/>
      <c r="O95" s="96"/>
      <c r="P95" s="96" t="s">
        <v>317</v>
      </c>
      <c r="Q95" s="96" t="s">
        <v>318</v>
      </c>
      <c r="R95" s="96" t="s">
        <v>319</v>
      </c>
      <c r="S95" s="96" t="s">
        <v>320</v>
      </c>
      <c r="T95" s="96">
        <f>val.Sect4_2.external4.companyname</f>
        <v>0</v>
      </c>
      <c r="U95" s="96">
        <f>val.Sect4_2.external4.address</f>
        <v>0</v>
      </c>
      <c r="V95" s="96">
        <f>val.Sect4_2.external4.ContractOwn</f>
        <v>0</v>
      </c>
      <c r="W95" s="96">
        <f>val.Sect4_2.external4.Revenue50plus</f>
        <v>0</v>
      </c>
    </row>
    <row r="96" spans="1:30" ht="5.15" customHeight="1" x14ac:dyDescent="0.3">
      <c r="A96" s="111">
        <v>5</v>
      </c>
      <c r="B96" s="85"/>
      <c r="C96" s="87"/>
      <c r="D96" s="87"/>
      <c r="E96" s="94"/>
      <c r="F96" s="94"/>
      <c r="G96" s="94"/>
      <c r="H96" s="94"/>
      <c r="I96" s="94"/>
      <c r="J96" s="94"/>
      <c r="K96" s="94"/>
      <c r="L96" s="94"/>
      <c r="M96" s="87"/>
      <c r="N96" s="85"/>
      <c r="O96" s="96"/>
      <c r="P96" s="96"/>
      <c r="Q96" s="96"/>
      <c r="R96" s="96"/>
      <c r="S96" s="96"/>
      <c r="T96" s="96"/>
      <c r="U96" s="96"/>
      <c r="V96" s="96"/>
      <c r="W96" s="96"/>
    </row>
    <row r="97" spans="1:23" ht="17.149999999999999" customHeight="1" x14ac:dyDescent="0.3">
      <c r="A97" s="111">
        <v>17</v>
      </c>
      <c r="B97" s="85"/>
      <c r="C97" s="172"/>
      <c r="D97" s="104"/>
      <c r="E97" s="236"/>
      <c r="F97" s="236"/>
      <c r="G97" s="236"/>
      <c r="H97" s="236"/>
      <c r="I97" s="236"/>
      <c r="J97" s="103"/>
      <c r="K97" s="180"/>
      <c r="L97" s="94"/>
      <c r="M97" s="224"/>
      <c r="N97" s="85"/>
      <c r="O97" s="96"/>
      <c r="P97" s="96" t="s">
        <v>502</v>
      </c>
      <c r="Q97" s="96" t="s">
        <v>503</v>
      </c>
      <c r="R97" s="96" t="s">
        <v>504</v>
      </c>
      <c r="S97" s="96" t="s">
        <v>505</v>
      </c>
      <c r="T97" s="96">
        <f>val.Sect4_2.external5.companyname</f>
        <v>0</v>
      </c>
      <c r="U97" s="96">
        <f>val.Sect4_2.external5.address</f>
        <v>0</v>
      </c>
      <c r="V97" s="96">
        <f>val.Sect4_2.external5.ContractOwn</f>
        <v>0</v>
      </c>
      <c r="W97" s="96">
        <f>val.Sect4_2.external5.Revenue50plus</f>
        <v>0</v>
      </c>
    </row>
    <row r="98" spans="1:23" ht="5.15" customHeight="1" x14ac:dyDescent="0.3">
      <c r="A98" s="111">
        <v>5</v>
      </c>
      <c r="B98" s="85"/>
      <c r="C98" s="87"/>
      <c r="D98" s="87"/>
      <c r="E98" s="94"/>
      <c r="F98" s="94"/>
      <c r="G98" s="94"/>
      <c r="H98" s="94"/>
      <c r="I98" s="94"/>
      <c r="J98" s="94"/>
      <c r="K98" s="94"/>
      <c r="L98" s="94"/>
      <c r="M98" s="87"/>
      <c r="N98" s="85"/>
      <c r="O98" s="96"/>
      <c r="P98" s="96"/>
      <c r="Q98" s="96"/>
      <c r="R98" s="96"/>
      <c r="S98" s="96"/>
      <c r="T98" s="96"/>
      <c r="U98" s="96"/>
      <c r="V98" s="96"/>
      <c r="W98" s="96"/>
    </row>
    <row r="99" spans="1:23" ht="17.149999999999999" customHeight="1" x14ac:dyDescent="0.3">
      <c r="A99" s="111">
        <v>17</v>
      </c>
      <c r="B99" s="85"/>
      <c r="C99" s="172"/>
      <c r="D99" s="104"/>
      <c r="E99" s="236"/>
      <c r="F99" s="236"/>
      <c r="G99" s="236"/>
      <c r="H99" s="236"/>
      <c r="I99" s="236"/>
      <c r="J99" s="103"/>
      <c r="K99" s="180"/>
      <c r="L99" s="94"/>
      <c r="M99" s="224"/>
      <c r="N99" s="85"/>
      <c r="O99" s="96"/>
      <c r="P99" s="96" t="s">
        <v>506</v>
      </c>
      <c r="Q99" s="96" t="s">
        <v>507</v>
      </c>
      <c r="R99" s="96" t="s">
        <v>508</v>
      </c>
      <c r="S99" s="96" t="s">
        <v>509</v>
      </c>
      <c r="T99" s="96">
        <f>val.Sect4_2.external6.companyname</f>
        <v>0</v>
      </c>
      <c r="U99" s="96">
        <f>val.Sect4_2.external6.address</f>
        <v>0</v>
      </c>
      <c r="V99" s="96">
        <f>val.Sect4_2.external6.ContractOwn</f>
        <v>0</v>
      </c>
      <c r="W99" s="96">
        <f>val.Sect4_2.external6.Revenue50plus</f>
        <v>0</v>
      </c>
    </row>
    <row r="100" spans="1:23" ht="15" customHeight="1" x14ac:dyDescent="0.3">
      <c r="A100" s="111">
        <v>15</v>
      </c>
      <c r="B100" s="85"/>
      <c r="C100" s="87"/>
      <c r="D100" s="87"/>
      <c r="E100" s="94"/>
      <c r="F100" s="94"/>
      <c r="G100" s="94"/>
      <c r="H100" s="94"/>
      <c r="I100" s="94"/>
      <c r="J100" s="94"/>
      <c r="K100" s="94"/>
      <c r="L100" s="94"/>
      <c r="M100" s="87"/>
      <c r="N100" s="85"/>
      <c r="P100" s="96"/>
      <c r="Q100" s="96"/>
      <c r="R100" s="96"/>
      <c r="S100" s="96"/>
      <c r="T100" s="96"/>
      <c r="U100" s="96"/>
    </row>
    <row r="101" spans="1:23" s="1" customFormat="1" ht="15" customHeight="1" x14ac:dyDescent="0.3">
      <c r="A101" s="111">
        <v>15</v>
      </c>
      <c r="B101" s="85"/>
      <c r="C101" s="87"/>
      <c r="D101" s="87"/>
      <c r="E101" s="87"/>
      <c r="F101" s="141"/>
      <c r="G101" s="141"/>
      <c r="H101" s="141"/>
      <c r="I101" s="141"/>
      <c r="J101" s="141"/>
      <c r="K101" s="141"/>
      <c r="L101" s="141"/>
      <c r="M101" s="141"/>
      <c r="N101" s="85"/>
      <c r="P101" s="159"/>
      <c r="Q101" s="159"/>
      <c r="R101" s="159"/>
      <c r="S101" s="159"/>
      <c r="T101" s="159"/>
      <c r="U101" s="159"/>
    </row>
    <row r="102" spans="1:23" s="1" customFormat="1" ht="15" customHeight="1" x14ac:dyDescent="0.3">
      <c r="A102" s="111">
        <v>15</v>
      </c>
      <c r="B102" s="85"/>
      <c r="C102" s="87"/>
      <c r="D102" s="87"/>
      <c r="E102" s="87"/>
      <c r="F102" s="141"/>
      <c r="G102" s="141"/>
      <c r="H102" s="141"/>
      <c r="I102" s="141"/>
      <c r="J102" s="141"/>
      <c r="K102" s="141"/>
      <c r="L102" s="141"/>
      <c r="M102" s="141"/>
      <c r="N102" s="85"/>
      <c r="P102" s="159"/>
      <c r="Q102" s="159"/>
      <c r="R102" s="159"/>
      <c r="S102" s="159"/>
      <c r="T102" s="159"/>
      <c r="U102" s="159"/>
    </row>
    <row r="103" spans="1:23" s="1" customFormat="1" ht="15" customHeight="1" x14ac:dyDescent="0.3">
      <c r="A103" s="111">
        <v>15</v>
      </c>
      <c r="B103" s="85"/>
      <c r="C103" s="87"/>
      <c r="D103" s="87"/>
      <c r="E103" s="87"/>
      <c r="F103" s="141"/>
      <c r="G103" s="141"/>
      <c r="H103" s="141"/>
      <c r="I103" s="141"/>
      <c r="J103" s="141"/>
      <c r="K103" s="141"/>
      <c r="L103" s="141"/>
      <c r="M103" s="141"/>
      <c r="N103" s="85"/>
      <c r="P103" s="159"/>
      <c r="Q103" s="159"/>
      <c r="R103" s="159"/>
      <c r="S103" s="159"/>
      <c r="T103" s="159"/>
      <c r="U103" s="159"/>
    </row>
    <row r="104" spans="1:23" s="1" customFormat="1" ht="15" customHeight="1" x14ac:dyDescent="0.3">
      <c r="A104" s="111">
        <v>15</v>
      </c>
      <c r="B104" s="85"/>
      <c r="C104" s="87"/>
      <c r="D104" s="87"/>
      <c r="E104" s="87"/>
      <c r="F104" s="141"/>
      <c r="G104" s="141"/>
      <c r="H104" s="141"/>
      <c r="I104" s="141"/>
      <c r="J104" s="141"/>
      <c r="K104" s="141"/>
      <c r="L104" s="141"/>
      <c r="M104" s="141"/>
      <c r="N104" s="85"/>
      <c r="P104" s="159"/>
      <c r="Q104" s="159"/>
      <c r="R104" s="159"/>
      <c r="S104" s="159"/>
      <c r="T104" s="159"/>
      <c r="U104" s="159"/>
    </row>
    <row r="105" spans="1:23" s="1" customFormat="1" ht="15" customHeight="1" x14ac:dyDescent="0.3">
      <c r="A105" s="111">
        <v>15</v>
      </c>
      <c r="B105" s="85"/>
      <c r="C105" s="87"/>
      <c r="D105" s="87"/>
      <c r="E105" s="87"/>
      <c r="F105" s="141"/>
      <c r="G105" s="141"/>
      <c r="H105" s="141"/>
      <c r="I105" s="141"/>
      <c r="J105" s="141"/>
      <c r="K105" s="141"/>
      <c r="L105" s="141"/>
      <c r="M105" s="141"/>
      <c r="N105" s="85"/>
      <c r="P105" s="159"/>
      <c r="Q105" s="159"/>
      <c r="R105" s="159"/>
      <c r="S105" s="159"/>
      <c r="T105" s="159"/>
      <c r="U105" s="159"/>
    </row>
    <row r="106" spans="1:23" s="1" customFormat="1" ht="15" customHeight="1" x14ac:dyDescent="0.3">
      <c r="A106" s="111">
        <v>15</v>
      </c>
      <c r="B106" s="85"/>
      <c r="C106" s="87"/>
      <c r="D106" s="87"/>
      <c r="E106" s="87"/>
      <c r="F106" s="141"/>
      <c r="G106" s="141"/>
      <c r="H106" s="141"/>
      <c r="I106" s="141"/>
      <c r="J106" s="141"/>
      <c r="K106" s="141"/>
      <c r="L106" s="141"/>
      <c r="M106" s="141"/>
      <c r="N106" s="85"/>
      <c r="P106" s="159"/>
      <c r="Q106" s="159"/>
      <c r="R106" s="159"/>
      <c r="S106" s="159"/>
      <c r="T106" s="159"/>
      <c r="U106" s="159"/>
    </row>
    <row r="107" spans="1:23" ht="15" customHeight="1" x14ac:dyDescent="0.3">
      <c r="A107" s="111">
        <v>15</v>
      </c>
      <c r="B107" s="85"/>
      <c r="C107" s="87"/>
      <c r="D107" s="87"/>
      <c r="E107" s="94"/>
      <c r="F107" s="94"/>
      <c r="G107" s="94"/>
      <c r="H107" s="94"/>
      <c r="I107" s="94"/>
      <c r="J107" s="94"/>
      <c r="K107" s="94"/>
      <c r="L107" s="94"/>
      <c r="M107" s="87"/>
      <c r="N107" s="85"/>
      <c r="P107" s="96"/>
      <c r="Q107" s="96"/>
      <c r="R107" s="96"/>
      <c r="S107" s="96"/>
      <c r="T107" s="96"/>
      <c r="U107" s="96"/>
    </row>
    <row r="108" spans="1:23" s="1" customFormat="1" ht="17.149999999999999" customHeight="1" x14ac:dyDescent="0.3">
      <c r="A108" s="111">
        <v>17</v>
      </c>
      <c r="B108" s="91" t="s">
        <v>55</v>
      </c>
      <c r="C108" s="83" t="str">
        <f>label.section5.SanctionEmbargo</f>
        <v>5. Due Diligence Fragen zu kritischen Ländern</v>
      </c>
      <c r="D108" s="83"/>
      <c r="E108" s="88"/>
      <c r="F108" s="88"/>
      <c r="G108" s="88"/>
      <c r="H108" s="88"/>
      <c r="I108" s="88"/>
      <c r="J108" s="88"/>
      <c r="K108" s="88"/>
      <c r="L108" s="88"/>
      <c r="M108" s="88"/>
      <c r="N108" s="92"/>
      <c r="P108" s="96"/>
      <c r="Q108" s="96"/>
      <c r="R108" s="159"/>
      <c r="S108" s="159"/>
      <c r="T108" s="159"/>
      <c r="U108" s="159"/>
    </row>
    <row r="109" spans="1:23" ht="5.15" customHeight="1" x14ac:dyDescent="0.3">
      <c r="A109" s="111">
        <v>5</v>
      </c>
      <c r="B109" s="85"/>
      <c r="C109" s="87"/>
      <c r="D109" s="87"/>
      <c r="E109" s="94"/>
      <c r="F109" s="94"/>
      <c r="G109" s="94"/>
      <c r="H109" s="94"/>
      <c r="I109" s="94"/>
      <c r="J109" s="94"/>
      <c r="K109" s="94"/>
      <c r="L109" s="94"/>
      <c r="M109" s="87"/>
      <c r="N109" s="85"/>
      <c r="P109" s="96"/>
      <c r="Q109" s="96"/>
      <c r="R109" s="96"/>
      <c r="S109" s="96"/>
      <c r="T109" s="96"/>
      <c r="U109" s="96"/>
    </row>
    <row r="110" spans="1:23" s="5" customFormat="1" ht="15" customHeight="1" x14ac:dyDescent="0.2">
      <c r="A110" s="111">
        <v>15</v>
      </c>
      <c r="B110" s="93"/>
      <c r="C110" s="264" t="str">
        <f>label.section5.SanctionEmbargo.insured_contractor</f>
        <v>Hat das versicherte Unternehmen / Antragssteller bzw. Mitversicherte einen Sitz in Belarus (Weißrussland), Iran, Kuba, Myanmar, Nord-Korea, Russland, Syrien, der Ukraine oder Venezuela oder ist Bürger in einem dieser Länder?</v>
      </c>
      <c r="D110" s="264"/>
      <c r="E110" s="264"/>
      <c r="F110" s="264"/>
      <c r="G110" s="264"/>
      <c r="H110" s="264"/>
      <c r="I110" s="264"/>
      <c r="J110" s="87"/>
      <c r="K110" s="109" t="str">
        <f>IF(M110="","!!! &gt;&gt;","")</f>
        <v>!!! &gt;&gt;</v>
      </c>
      <c r="L110" s="94"/>
      <c r="M110" s="173"/>
      <c r="N110" s="93"/>
      <c r="P110" s="96" t="s">
        <v>520</v>
      </c>
      <c r="Q110" s="96"/>
      <c r="R110" s="160"/>
      <c r="S110" s="160"/>
      <c r="T110" s="96">
        <f>val.Sect5.SeatInSanctionedCty.YESNO</f>
        <v>0</v>
      </c>
      <c r="U110" s="160"/>
    </row>
    <row r="111" spans="1:23" ht="30" customHeight="1" x14ac:dyDescent="0.3">
      <c r="A111" s="111">
        <v>30</v>
      </c>
      <c r="B111" s="85"/>
      <c r="C111" s="264"/>
      <c r="D111" s="264"/>
      <c r="E111" s="264"/>
      <c r="F111" s="264"/>
      <c r="G111" s="264"/>
      <c r="H111" s="264"/>
      <c r="I111" s="264"/>
      <c r="J111" s="94"/>
      <c r="K111" s="94"/>
      <c r="L111" s="94"/>
      <c r="M111" s="87"/>
      <c r="N111" s="85"/>
      <c r="P111" s="96"/>
      <c r="Q111" s="96"/>
      <c r="R111" s="96"/>
      <c r="S111" s="96"/>
      <c r="T111" s="96"/>
      <c r="U111" s="96"/>
    </row>
    <row r="112" spans="1:23" ht="5.15" customHeight="1" x14ac:dyDescent="0.3">
      <c r="A112" s="111">
        <v>5</v>
      </c>
      <c r="B112" s="85"/>
      <c r="C112" s="87"/>
      <c r="D112" s="87"/>
      <c r="E112" s="94"/>
      <c r="F112" s="94"/>
      <c r="G112" s="94"/>
      <c r="H112" s="94"/>
      <c r="I112" s="94"/>
      <c r="J112" s="94"/>
      <c r="K112" s="94"/>
      <c r="L112" s="94"/>
      <c r="M112" s="87"/>
      <c r="N112" s="85"/>
      <c r="P112" s="96"/>
      <c r="Q112" s="96"/>
      <c r="R112" s="96"/>
      <c r="S112" s="96"/>
      <c r="T112" s="96"/>
      <c r="U112" s="96"/>
    </row>
    <row r="113" spans="1:21" s="5" customFormat="1" ht="15" customHeight="1" x14ac:dyDescent="0.2">
      <c r="A113" s="111">
        <v>15</v>
      </c>
      <c r="B113" s="93"/>
      <c r="C113" s="264" t="str">
        <f>label.section5.SanctionEmbargo.insured_site</f>
        <v xml:space="preserve">Befindet sich das versicherte Risiko (z. B. Betriebsstätte, Wartungstätigkeiten vor Ort oder Tätigkeiten an Luftfahrzeugen von sanktionierten Vertragspartnern, Kunden) in einem dieser o.g. Länder bzw. für einen Bürger / Gesellschaft mit einem Sitz in den o.g. Ländern? </v>
      </c>
      <c r="D113" s="264"/>
      <c r="E113" s="264"/>
      <c r="F113" s="264"/>
      <c r="G113" s="264"/>
      <c r="H113" s="264"/>
      <c r="I113" s="264"/>
      <c r="J113" s="87"/>
      <c r="K113" s="109" t="str">
        <f>IF(M113="","!!! &gt;&gt;","")</f>
        <v>!!! &gt;&gt;</v>
      </c>
      <c r="L113" s="94"/>
      <c r="M113" s="173"/>
      <c r="N113" s="93"/>
      <c r="P113" s="96" t="s">
        <v>521</v>
      </c>
      <c r="Q113" s="96"/>
      <c r="R113" s="160"/>
      <c r="S113" s="160"/>
      <c r="T113" s="96">
        <f>val.Sect5.RiskInSanctionedCty.YESNO</f>
        <v>0</v>
      </c>
      <c r="U113" s="160"/>
    </row>
    <row r="114" spans="1:21" ht="15" customHeight="1" x14ac:dyDescent="0.3">
      <c r="A114" s="111">
        <v>15</v>
      </c>
      <c r="B114" s="85"/>
      <c r="C114" s="264"/>
      <c r="D114" s="264"/>
      <c r="E114" s="264"/>
      <c r="F114" s="264"/>
      <c r="G114" s="264"/>
      <c r="H114" s="264"/>
      <c r="I114" s="264"/>
      <c r="J114" s="94"/>
      <c r="K114" s="94"/>
      <c r="L114" s="94"/>
      <c r="M114" s="87"/>
      <c r="N114" s="85"/>
      <c r="P114" s="96"/>
      <c r="Q114" s="96"/>
      <c r="R114" s="96"/>
      <c r="S114" s="96"/>
      <c r="T114" s="96"/>
      <c r="U114" s="96"/>
    </row>
    <row r="115" spans="1:21" ht="15" customHeight="1" x14ac:dyDescent="0.3">
      <c r="A115" s="111">
        <v>15</v>
      </c>
      <c r="B115" s="85"/>
      <c r="C115" s="264"/>
      <c r="D115" s="264"/>
      <c r="E115" s="264"/>
      <c r="F115" s="264"/>
      <c r="G115" s="264"/>
      <c r="H115" s="264"/>
      <c r="I115" s="264"/>
      <c r="J115" s="94"/>
      <c r="K115" s="94"/>
      <c r="L115" s="94"/>
      <c r="M115" s="87"/>
      <c r="N115" s="85"/>
      <c r="P115" s="96"/>
      <c r="Q115" s="96"/>
      <c r="R115" s="96"/>
      <c r="S115" s="96"/>
      <c r="T115" s="96"/>
      <c r="U115" s="96"/>
    </row>
    <row r="116" spans="1:21" ht="5.15" customHeight="1" x14ac:dyDescent="0.3">
      <c r="A116" s="111">
        <v>5</v>
      </c>
      <c r="B116" s="85"/>
      <c r="C116" s="87"/>
      <c r="D116" s="87"/>
      <c r="E116" s="94"/>
      <c r="F116" s="94"/>
      <c r="G116" s="94"/>
      <c r="H116" s="94"/>
      <c r="I116" s="94"/>
      <c r="J116" s="94"/>
      <c r="K116" s="94"/>
      <c r="L116" s="94"/>
      <c r="M116" s="87"/>
      <c r="N116" s="85"/>
      <c r="P116" s="96"/>
      <c r="Q116" s="96"/>
      <c r="R116" s="96"/>
      <c r="S116" s="96"/>
      <c r="T116" s="96"/>
      <c r="U116" s="96"/>
    </row>
    <row r="117" spans="1:21" s="5" customFormat="1" ht="15" customHeight="1" x14ac:dyDescent="0.2">
      <c r="A117" s="111">
        <v>15</v>
      </c>
      <c r="B117" s="93"/>
      <c r="C117" s="264" t="str">
        <f>label.section5.SanctionEmbargo.insured_subsidiary</f>
        <v xml:space="preserve">Handelt es sich beim Versicherungsnehmer / Antragssteller um ein Tochterunternehmen einer Muttergesellschaft mit Sitz in einem dieser o.g Länder? </v>
      </c>
      <c r="D117" s="264"/>
      <c r="E117" s="264"/>
      <c r="F117" s="264"/>
      <c r="G117" s="264"/>
      <c r="H117" s="264"/>
      <c r="I117" s="264"/>
      <c r="J117" s="87"/>
      <c r="K117" s="109" t="str">
        <f>IF(M117="","!!! &gt;&gt;","")</f>
        <v>!!! &gt;&gt;</v>
      </c>
      <c r="L117" s="94"/>
      <c r="M117" s="173"/>
      <c r="N117" s="93"/>
      <c r="P117" s="96" t="s">
        <v>522</v>
      </c>
      <c r="Q117" s="96"/>
      <c r="R117" s="160"/>
      <c r="S117" s="160"/>
      <c r="T117" s="96">
        <f>val.Sect5.RelatedToSanctionedCty.YESNO</f>
        <v>0</v>
      </c>
      <c r="U117" s="160"/>
    </row>
    <row r="118" spans="1:21" ht="15" customHeight="1" x14ac:dyDescent="0.3">
      <c r="A118" s="111">
        <v>15</v>
      </c>
      <c r="B118" s="85"/>
      <c r="C118" s="264"/>
      <c r="D118" s="264"/>
      <c r="E118" s="264"/>
      <c r="F118" s="264"/>
      <c r="G118" s="264"/>
      <c r="H118" s="264"/>
      <c r="I118" s="264"/>
      <c r="J118" s="94"/>
      <c r="K118" s="94"/>
      <c r="L118" s="94"/>
      <c r="M118" s="87"/>
      <c r="N118" s="85"/>
      <c r="P118" s="96"/>
      <c r="Q118" s="96"/>
      <c r="R118" s="96"/>
      <c r="S118" s="96"/>
      <c r="T118" s="96"/>
      <c r="U118" s="96"/>
    </row>
    <row r="119" spans="1:21" ht="5.15" customHeight="1" x14ac:dyDescent="0.3">
      <c r="A119" s="111">
        <v>5</v>
      </c>
      <c r="B119" s="85"/>
      <c r="C119" s="87"/>
      <c r="D119" s="87"/>
      <c r="E119" s="94"/>
      <c r="F119" s="94"/>
      <c r="G119" s="94"/>
      <c r="H119" s="94"/>
      <c r="I119" s="94"/>
      <c r="J119" s="94"/>
      <c r="K119" s="94"/>
      <c r="L119" s="94"/>
      <c r="M119" s="87"/>
      <c r="N119" s="85"/>
      <c r="P119" s="96"/>
      <c r="Q119" s="96"/>
      <c r="R119" s="96"/>
      <c r="S119" s="96"/>
      <c r="T119" s="96"/>
      <c r="U119" s="96"/>
    </row>
    <row r="120" spans="1:21" s="5" customFormat="1" ht="15" customHeight="1" x14ac:dyDescent="0.2">
      <c r="A120" s="111">
        <v>15</v>
      </c>
      <c r="B120" s="93"/>
      <c r="C120" s="264" t="str">
        <f>label.section5.SanctionEmbargo.exports</f>
        <v>Finden wissentliche (Direkt-)Exporte in eines dieser o.g Länder statt bzw. gibt es dort Vertriebspartner oder Kunden?</v>
      </c>
      <c r="D120" s="264"/>
      <c r="E120" s="264"/>
      <c r="F120" s="264"/>
      <c r="G120" s="264"/>
      <c r="H120" s="264"/>
      <c r="I120" s="264"/>
      <c r="J120" s="87"/>
      <c r="K120" s="109" t="str">
        <f>IF(M120="","!!! &gt;&gt;","")</f>
        <v>!!! &gt;&gt;</v>
      </c>
      <c r="L120" s="94"/>
      <c r="M120" s="173"/>
      <c r="N120" s="93"/>
      <c r="P120" s="96" t="s">
        <v>523</v>
      </c>
      <c r="Q120" s="96"/>
      <c r="R120" s="160"/>
      <c r="S120" s="160"/>
      <c r="T120" s="96">
        <f>val.Sect5.ExportsToSanctionedCty.YESNO</f>
        <v>0</v>
      </c>
      <c r="U120" s="160"/>
    </row>
    <row r="121" spans="1:21" s="5" customFormat="1" ht="15" customHeight="1" x14ac:dyDescent="0.25">
      <c r="A121" s="111">
        <v>15</v>
      </c>
      <c r="B121" s="93"/>
      <c r="C121" s="264"/>
      <c r="D121" s="264"/>
      <c r="E121" s="264"/>
      <c r="F121" s="264"/>
      <c r="G121" s="264"/>
      <c r="H121" s="264"/>
      <c r="I121" s="264"/>
      <c r="J121" s="87"/>
      <c r="K121" s="109"/>
      <c r="L121" s="94"/>
      <c r="M121" s="87"/>
      <c r="N121" s="93"/>
      <c r="P121" s="160"/>
      <c r="Q121" s="160"/>
      <c r="R121" s="160"/>
      <c r="S121" s="160"/>
      <c r="T121" s="160"/>
      <c r="U121" s="160"/>
    </row>
    <row r="122" spans="1:21" ht="5.15" customHeight="1" x14ac:dyDescent="0.3">
      <c r="A122" s="111">
        <v>5</v>
      </c>
      <c r="B122" s="85"/>
      <c r="C122" s="87"/>
      <c r="D122" s="87"/>
      <c r="E122" s="94"/>
      <c r="F122" s="94"/>
      <c r="G122" s="94"/>
      <c r="H122" s="94"/>
      <c r="I122" s="94"/>
      <c r="J122" s="94"/>
      <c r="K122" s="94"/>
      <c r="L122" s="94"/>
      <c r="M122" s="87"/>
      <c r="N122" s="85"/>
      <c r="P122" s="96"/>
      <c r="Q122" s="96"/>
      <c r="R122" s="96"/>
      <c r="S122" s="96"/>
      <c r="T122" s="96"/>
      <c r="U122" s="96"/>
    </row>
    <row r="123" spans="1:21" s="5" customFormat="1" ht="15" customHeight="1" x14ac:dyDescent="0.2">
      <c r="A123" s="112">
        <v>15</v>
      </c>
      <c r="B123" s="93"/>
      <c r="C123" s="264" t="str">
        <f>label.section5.SanctionEmbargo.exports_countries</f>
        <v xml:space="preserve">   Wenn ja, in welche Länder?</v>
      </c>
      <c r="D123" s="264"/>
      <c r="E123" s="264"/>
      <c r="F123" s="269"/>
      <c r="G123" s="269"/>
      <c r="H123" s="269"/>
      <c r="I123" s="269"/>
      <c r="J123" s="94"/>
      <c r="K123" s="272" t="str">
        <f>IF(AND(OR(M120="Ja",M120="Yes",M120="Oui"),ISBLANK(F123)),label.section5.SanctionEmbargo.exports_HINTcountries,"")</f>
        <v/>
      </c>
      <c r="L123" s="272"/>
      <c r="M123" s="272"/>
      <c r="N123" s="93"/>
      <c r="P123" s="96" t="s">
        <v>524</v>
      </c>
      <c r="Q123" s="96"/>
      <c r="R123" s="160"/>
      <c r="S123" s="160"/>
      <c r="T123" s="96">
        <f>val.Sect5.CtyListOfExportsToSanctionedCty</f>
        <v>0</v>
      </c>
      <c r="U123" s="160"/>
    </row>
    <row r="124" spans="1:21" ht="15" customHeight="1" x14ac:dyDescent="0.3">
      <c r="A124" s="111">
        <v>15</v>
      </c>
      <c r="B124" s="85"/>
      <c r="C124" s="110"/>
      <c r="D124" s="110"/>
      <c r="E124" s="110"/>
      <c r="F124" s="269"/>
      <c r="G124" s="269"/>
      <c r="H124" s="269"/>
      <c r="I124" s="269"/>
      <c r="J124" s="94"/>
      <c r="K124" s="272"/>
      <c r="L124" s="272"/>
      <c r="M124" s="272"/>
      <c r="N124" s="85"/>
      <c r="P124" s="96"/>
      <c r="Q124" s="96"/>
      <c r="R124" s="96"/>
      <c r="S124" s="96"/>
      <c r="T124" s="96"/>
      <c r="U124" s="96"/>
    </row>
    <row r="125" spans="1:21" ht="15" customHeight="1" x14ac:dyDescent="0.3">
      <c r="A125" s="111">
        <v>15</v>
      </c>
      <c r="B125" s="85"/>
      <c r="C125" s="87"/>
      <c r="D125" s="87"/>
      <c r="E125" s="94"/>
      <c r="F125" s="94"/>
      <c r="G125" s="94"/>
      <c r="H125" s="94"/>
      <c r="I125" s="94"/>
      <c r="J125" s="94"/>
      <c r="K125" s="94"/>
      <c r="L125" s="94"/>
      <c r="M125" s="87"/>
      <c r="N125" s="85"/>
      <c r="P125" s="96"/>
      <c r="Q125" s="96"/>
      <c r="R125" s="96"/>
      <c r="S125" s="96"/>
      <c r="T125" s="96"/>
      <c r="U125" s="96"/>
    </row>
    <row r="126" spans="1:21" s="1" customFormat="1" ht="17.149999999999999" customHeight="1" x14ac:dyDescent="0.3">
      <c r="A126" s="111">
        <v>17</v>
      </c>
      <c r="B126" s="91" t="s">
        <v>55</v>
      </c>
      <c r="C126" s="83" t="str">
        <f>label.section6.CoverageStart</f>
        <v>6. Versicherungsbeginn</v>
      </c>
      <c r="D126" s="83"/>
      <c r="E126" s="88"/>
      <c r="F126" s="88"/>
      <c r="G126" s="88"/>
      <c r="H126" s="88"/>
      <c r="I126" s="88"/>
      <c r="J126" s="88"/>
      <c r="K126" s="88"/>
      <c r="L126" s="88"/>
      <c r="M126" s="88"/>
      <c r="N126" s="91"/>
      <c r="Q126" s="159"/>
      <c r="R126" s="159"/>
      <c r="S126" s="159"/>
      <c r="T126" s="159"/>
      <c r="U126" s="159"/>
    </row>
    <row r="127" spans="1:21" ht="5.15" customHeight="1" x14ac:dyDescent="0.3">
      <c r="A127" s="111">
        <v>5</v>
      </c>
      <c r="B127" s="85"/>
      <c r="C127" s="87"/>
      <c r="D127" s="87"/>
      <c r="E127" s="94"/>
      <c r="F127" s="94"/>
      <c r="G127" s="94"/>
      <c r="H127" s="94"/>
      <c r="I127" s="94"/>
      <c r="J127" s="94"/>
      <c r="K127" s="94"/>
      <c r="L127" s="94"/>
      <c r="M127" s="87"/>
      <c r="N127" s="85"/>
      <c r="P127" s="96"/>
      <c r="Q127" s="96"/>
      <c r="R127" s="96"/>
      <c r="S127" s="96"/>
      <c r="T127" s="96"/>
      <c r="U127" s="96"/>
    </row>
    <row r="128" spans="1:21" s="1" customFormat="1" ht="15" customHeight="1" x14ac:dyDescent="0.3">
      <c r="A128" s="111">
        <v>15</v>
      </c>
      <c r="B128" s="91"/>
      <c r="C128" s="105" t="str">
        <f>label.section6.CoverageStart.Value</f>
        <v>Gewünschter Vertragsbeginn:</v>
      </c>
      <c r="D128" s="87"/>
      <c r="E128" s="87"/>
      <c r="F128" s="174">
        <v>45945</v>
      </c>
      <c r="G128" s="91"/>
      <c r="H128" s="262" t="str">
        <f>label.section6.CoverageStart.hint</f>
        <v>Hinweis: Ablauf ist der 15. Oktober 2026!</v>
      </c>
      <c r="I128" s="262"/>
      <c r="J128" s="262"/>
      <c r="K128" s="262"/>
      <c r="L128" s="262"/>
      <c r="M128" s="262"/>
      <c r="N128" s="91"/>
      <c r="P128" s="159" t="s">
        <v>530</v>
      </c>
      <c r="Q128" s="159"/>
      <c r="R128" s="159"/>
      <c r="S128" s="159"/>
      <c r="T128" s="170">
        <f>val.Sect6.StartOfInsurance</f>
        <v>45945</v>
      </c>
      <c r="U128" s="159"/>
    </row>
    <row r="129" spans="1:21" s="1" customFormat="1" ht="15" customHeight="1" x14ac:dyDescent="0.3">
      <c r="A129" s="111">
        <v>15</v>
      </c>
      <c r="B129" s="91"/>
      <c r="C129" s="91"/>
      <c r="D129" s="106"/>
      <c r="E129" s="106"/>
      <c r="F129" s="106"/>
      <c r="G129" s="106"/>
      <c r="H129" s="106"/>
      <c r="I129" s="106"/>
      <c r="J129" s="106"/>
      <c r="K129" s="106"/>
      <c r="L129" s="106"/>
      <c r="M129" s="103"/>
      <c r="N129" s="91"/>
      <c r="P129" s="159"/>
      <c r="Q129" s="159"/>
      <c r="R129" s="159"/>
      <c r="S129" s="159"/>
      <c r="T129" s="159"/>
      <c r="U129" s="159"/>
    </row>
    <row r="130" spans="1:21" s="1" customFormat="1" ht="17.149999999999999" customHeight="1" x14ac:dyDescent="0.3">
      <c r="A130" s="111">
        <v>17</v>
      </c>
      <c r="B130" s="85" t="s">
        <v>55</v>
      </c>
      <c r="C130" s="83" t="str">
        <f>label.section7.LimitOfIndemity</f>
        <v>7. Gewünschte Versicherungssumme</v>
      </c>
      <c r="D130" s="83"/>
      <c r="E130" s="88"/>
      <c r="F130" s="88"/>
      <c r="G130" s="88"/>
      <c r="H130" s="88"/>
      <c r="I130" s="88"/>
      <c r="J130" s="88"/>
      <c r="K130" s="88"/>
      <c r="L130" s="88"/>
      <c r="M130" s="88"/>
      <c r="N130" s="85"/>
      <c r="P130" s="159"/>
      <c r="Q130" s="159"/>
      <c r="R130" s="159"/>
      <c r="S130" s="159"/>
      <c r="T130" s="159"/>
      <c r="U130" s="159"/>
    </row>
    <row r="131" spans="1:21" s="1" customFormat="1" ht="5.15" customHeight="1" x14ac:dyDescent="0.3">
      <c r="A131" s="111">
        <v>5</v>
      </c>
      <c r="B131" s="85"/>
      <c r="C131" s="85"/>
      <c r="D131" s="106"/>
      <c r="E131" s="106"/>
      <c r="F131" s="106"/>
      <c r="G131" s="106"/>
      <c r="H131" s="106"/>
      <c r="I131" s="106"/>
      <c r="J131" s="106"/>
      <c r="K131" s="106"/>
      <c r="L131" s="106"/>
      <c r="M131" s="87"/>
      <c r="N131" s="85"/>
      <c r="P131" s="159"/>
      <c r="Q131" s="159"/>
      <c r="R131" s="159"/>
      <c r="S131" s="159"/>
      <c r="T131" s="159"/>
      <c r="U131" s="159"/>
    </row>
    <row r="132" spans="1:21" s="1" customFormat="1" ht="19.5" customHeight="1" x14ac:dyDescent="0.3">
      <c r="A132" s="111">
        <v>20</v>
      </c>
      <c r="B132" s="85"/>
      <c r="C132" s="242" t="str">
        <f>label.section7.LimitOfIndemity.Hint1</f>
        <v>Bitte wählen Sie die Versicherungssumme aus, für die Sie ein Angebot wünschen:</v>
      </c>
      <c r="D132" s="242"/>
      <c r="E132" s="242"/>
      <c r="F132" s="242"/>
      <c r="G132" s="242"/>
      <c r="H132" s="242"/>
      <c r="I132" s="114" t="s">
        <v>230</v>
      </c>
      <c r="J132" s="113"/>
      <c r="K132" s="225"/>
      <c r="L132" s="113"/>
      <c r="M132" s="109" t="str">
        <f>IF(val.Sect7.LimitOfIndemnity="","&lt;&lt; !!!","")</f>
        <v>&lt;&lt; !!!</v>
      </c>
      <c r="N132" s="85"/>
      <c r="P132" s="159" t="s">
        <v>531</v>
      </c>
      <c r="Q132" s="159"/>
      <c r="R132" s="159"/>
      <c r="S132" s="159"/>
      <c r="T132" s="159">
        <f>val.Sect7.LimitOfIndemnity</f>
        <v>0</v>
      </c>
      <c r="U132" s="159"/>
    </row>
    <row r="133" spans="1:21" ht="5.15" customHeight="1" x14ac:dyDescent="0.3">
      <c r="A133" s="111">
        <v>5</v>
      </c>
      <c r="B133" s="85"/>
      <c r="C133" s="87"/>
      <c r="D133" s="87"/>
      <c r="E133" s="94"/>
      <c r="F133" s="94"/>
      <c r="G133" s="94"/>
      <c r="H133" s="94"/>
      <c r="I133" s="94"/>
      <c r="J133" s="94"/>
      <c r="K133" s="94"/>
      <c r="L133" s="94"/>
      <c r="M133" s="87"/>
      <c r="N133" s="85"/>
      <c r="P133" s="96"/>
      <c r="Q133" s="96"/>
      <c r="R133" s="96"/>
      <c r="S133" s="96"/>
      <c r="T133" s="96"/>
      <c r="U133" s="96"/>
    </row>
    <row r="134" spans="1:21" s="1" customFormat="1" ht="17.149999999999999" customHeight="1" x14ac:dyDescent="0.3">
      <c r="A134" s="111">
        <v>17</v>
      </c>
      <c r="B134" s="85"/>
      <c r="C134" s="270" t="str">
        <f>label.section7.LimitOfIndemity.Hint2</f>
        <v>Bitte für jede Versicherungssummenvariante einen separaten Fragebogen ausfüllen. Sie erhalten für jede Versicherungssummenvariante ein separates Angebot! Eine eventuelle Aufteilung der Versicherungssumme geben Sie uns bitte per E-Mail auf!</v>
      </c>
      <c r="D134" s="270"/>
      <c r="E134" s="270"/>
      <c r="F134" s="270"/>
      <c r="G134" s="270"/>
      <c r="H134" s="270"/>
      <c r="I134" s="270"/>
      <c r="J134" s="270"/>
      <c r="K134" s="270"/>
      <c r="L134" s="270"/>
      <c r="M134" s="270"/>
      <c r="N134" s="85"/>
      <c r="P134" s="159"/>
      <c r="Q134" s="159"/>
      <c r="R134" s="159"/>
      <c r="S134" s="159"/>
      <c r="T134" s="159"/>
      <c r="U134" s="159"/>
    </row>
    <row r="135" spans="1:21" s="1" customFormat="1" ht="17.149999999999999" customHeight="1" x14ac:dyDescent="0.3">
      <c r="A135" s="111">
        <v>17</v>
      </c>
      <c r="B135" s="85"/>
      <c r="C135" s="270"/>
      <c r="D135" s="270"/>
      <c r="E135" s="270"/>
      <c r="F135" s="270"/>
      <c r="G135" s="270"/>
      <c r="H135" s="270"/>
      <c r="I135" s="270"/>
      <c r="J135" s="270"/>
      <c r="K135" s="270"/>
      <c r="L135" s="270"/>
      <c r="M135" s="270"/>
      <c r="N135" s="85"/>
      <c r="P135" s="159"/>
      <c r="Q135" s="159"/>
      <c r="R135" s="159"/>
      <c r="S135" s="159"/>
      <c r="T135" s="159"/>
      <c r="U135" s="159"/>
    </row>
    <row r="136" spans="1:21" s="1" customFormat="1" ht="15" customHeight="1" x14ac:dyDescent="0.3">
      <c r="A136" s="111">
        <v>15</v>
      </c>
      <c r="B136" s="85"/>
      <c r="C136" s="85"/>
      <c r="D136" s="106"/>
      <c r="E136" s="106"/>
      <c r="F136" s="106"/>
      <c r="G136" s="106"/>
      <c r="H136" s="106"/>
      <c r="I136" s="106"/>
      <c r="J136" s="106"/>
      <c r="K136" s="106"/>
      <c r="L136" s="106"/>
      <c r="M136" s="87"/>
      <c r="N136" s="85"/>
      <c r="P136" s="159"/>
      <c r="Q136" s="159"/>
      <c r="R136" s="159"/>
      <c r="S136" s="159"/>
      <c r="T136" s="159"/>
      <c r="U136" s="159"/>
    </row>
    <row r="137" spans="1:21" s="1" customFormat="1" ht="17.149999999999999" customHeight="1" x14ac:dyDescent="0.3">
      <c r="A137" s="111">
        <v>17</v>
      </c>
      <c r="B137" s="85" t="s">
        <v>55</v>
      </c>
      <c r="C137" s="83" t="str">
        <f>label.section8.NetSalesCover</f>
        <v>8. Zu versichernde Umsätze in EUR</v>
      </c>
      <c r="D137" s="83"/>
      <c r="E137" s="88"/>
      <c r="F137" s="88"/>
      <c r="G137" s="88"/>
      <c r="H137" s="88"/>
      <c r="I137" s="88"/>
      <c r="J137" s="88"/>
      <c r="K137" s="88"/>
      <c r="L137" s="88"/>
      <c r="M137" s="88"/>
      <c r="N137" s="85"/>
      <c r="P137" s="159"/>
      <c r="Q137" s="159"/>
      <c r="R137" s="159"/>
      <c r="S137" s="159"/>
      <c r="T137" s="159"/>
      <c r="U137" s="159"/>
    </row>
    <row r="138" spans="1:21" s="1" customFormat="1" ht="5.15" customHeight="1" x14ac:dyDescent="0.3">
      <c r="A138" s="111">
        <v>5</v>
      </c>
      <c r="B138" s="85"/>
      <c r="C138" s="85"/>
      <c r="D138" s="106"/>
      <c r="E138" s="106"/>
      <c r="F138" s="106"/>
      <c r="G138" s="106"/>
      <c r="H138" s="106"/>
      <c r="I138" s="106"/>
      <c r="J138" s="106"/>
      <c r="K138" s="106"/>
      <c r="L138" s="106"/>
      <c r="M138" s="87"/>
      <c r="N138" s="85"/>
      <c r="P138" s="159"/>
      <c r="Q138" s="159"/>
      <c r="R138" s="159"/>
      <c r="S138" s="159"/>
      <c r="T138" s="159"/>
      <c r="U138" s="159"/>
    </row>
    <row r="139" spans="1:21" s="1" customFormat="1" ht="17.149999999999999" customHeight="1" x14ac:dyDescent="0.3">
      <c r="A139" s="111">
        <v>17</v>
      </c>
      <c r="B139" s="85"/>
      <c r="C139" s="270" t="str">
        <f>label.section8.NetSalesCover.Hint1</f>
        <v>Zeitraum: Planumsätze Luftfahrtindustrie für die kommende Versicherungsperiode 15.10. bis 15.10. eines jeden Jahres</v>
      </c>
      <c r="D139" s="270"/>
      <c r="E139" s="270"/>
      <c r="F139" s="270"/>
      <c r="G139" s="270"/>
      <c r="H139" s="270"/>
      <c r="I139" s="270"/>
      <c r="J139" s="270"/>
      <c r="K139" s="270"/>
      <c r="L139" s="270"/>
      <c r="M139" s="270"/>
      <c r="N139" s="85"/>
      <c r="P139" s="159"/>
      <c r="Q139" s="159"/>
      <c r="R139" s="159"/>
      <c r="S139" s="159"/>
      <c r="T139" s="159"/>
      <c r="U139" s="159"/>
    </row>
    <row r="140" spans="1:21" s="1" customFormat="1" ht="5.15" customHeight="1" x14ac:dyDescent="0.3">
      <c r="A140" s="111">
        <v>5</v>
      </c>
      <c r="B140" s="85"/>
      <c r="C140" s="85"/>
      <c r="D140" s="106"/>
      <c r="E140" s="106"/>
      <c r="F140" s="106"/>
      <c r="G140" s="106"/>
      <c r="H140" s="106"/>
      <c r="I140" s="106"/>
      <c r="J140" s="106"/>
      <c r="K140" s="106"/>
      <c r="L140" s="106"/>
      <c r="M140" s="87"/>
      <c r="N140" s="85"/>
      <c r="P140" s="159"/>
      <c r="Q140" s="159"/>
      <c r="R140" s="159"/>
      <c r="S140" s="159"/>
      <c r="T140" s="159"/>
      <c r="U140" s="159"/>
    </row>
    <row r="141" spans="1:21" s="1" customFormat="1" ht="17.149999999999999" customHeight="1" x14ac:dyDescent="0.3">
      <c r="A141" s="111">
        <v>17</v>
      </c>
      <c r="B141" s="85"/>
      <c r="C141" s="271" t="str">
        <f>label.section8.NetSalesCover.Hint2</f>
        <v>Bitte füllen Sie alle relevanten Felder aus, nur so kann ein verbindliches Angebot erstellt werden.</v>
      </c>
      <c r="D141" s="271"/>
      <c r="E141" s="271"/>
      <c r="F141" s="271"/>
      <c r="G141" s="271"/>
      <c r="H141" s="271"/>
      <c r="I141" s="271"/>
      <c r="J141" s="271"/>
      <c r="K141" s="271"/>
      <c r="L141" s="271"/>
      <c r="M141" s="271"/>
      <c r="N141" s="85"/>
      <c r="P141" s="159"/>
      <c r="Q141" s="159"/>
      <c r="R141" s="159"/>
      <c r="S141" s="159"/>
      <c r="T141" s="159"/>
      <c r="U141" s="159"/>
    </row>
    <row r="142" spans="1:21" s="1" customFormat="1" ht="5.15" customHeight="1" x14ac:dyDescent="0.3">
      <c r="A142" s="111">
        <v>5</v>
      </c>
      <c r="B142" s="85"/>
      <c r="C142" s="85"/>
      <c r="D142" s="106"/>
      <c r="E142" s="106"/>
      <c r="F142" s="106"/>
      <c r="G142" s="106"/>
      <c r="H142" s="106"/>
      <c r="I142" s="106"/>
      <c r="J142" s="106"/>
      <c r="K142" s="106"/>
      <c r="L142" s="106"/>
      <c r="M142" s="87"/>
      <c r="N142" s="85"/>
      <c r="P142" s="159"/>
      <c r="Q142" s="159"/>
      <c r="R142" s="159"/>
      <c r="S142" s="159"/>
      <c r="T142" s="159"/>
      <c r="U142" s="159"/>
    </row>
    <row r="143" spans="1:21" s="1" customFormat="1" ht="17.149999999999999" customHeight="1" x14ac:dyDescent="0.3">
      <c r="A143" s="111">
        <v>17</v>
      </c>
      <c r="B143" s="85" t="s">
        <v>55</v>
      </c>
      <c r="C143" s="83" t="str">
        <f>label.section8_1.ManufacturingDistribution</f>
        <v>8.1 Herstellung / Vertrieb von Teilen / Baugruppen für Luftfahrzeuge / Bearbeitung und Tätigkeiten an Luftfahrzeugen</v>
      </c>
      <c r="D143" s="83"/>
      <c r="E143" s="88"/>
      <c r="F143" s="88"/>
      <c r="G143" s="88"/>
      <c r="H143" s="88"/>
      <c r="I143" s="88"/>
      <c r="J143" s="88"/>
      <c r="K143" s="88"/>
      <c r="L143" s="88"/>
      <c r="M143" s="88"/>
      <c r="N143" s="85"/>
      <c r="P143" s="159"/>
      <c r="Q143" s="159"/>
      <c r="R143" s="159"/>
      <c r="S143" s="159"/>
      <c r="T143" s="159"/>
      <c r="U143" s="159"/>
    </row>
    <row r="144" spans="1:21" s="1" customFormat="1" ht="5.15" customHeight="1" thickBot="1" x14ac:dyDescent="0.35">
      <c r="A144" s="111">
        <v>5</v>
      </c>
      <c r="B144" s="85"/>
      <c r="C144" s="85"/>
      <c r="D144" s="106"/>
      <c r="E144" s="106"/>
      <c r="F144" s="106"/>
      <c r="G144" s="106"/>
      <c r="H144" s="106"/>
      <c r="I144" s="106"/>
      <c r="J144" s="106"/>
      <c r="K144" s="106"/>
      <c r="L144" s="106"/>
      <c r="M144" s="87"/>
      <c r="N144" s="85"/>
      <c r="P144" s="159"/>
      <c r="Q144" s="159"/>
      <c r="R144" s="159"/>
      <c r="S144" s="159"/>
      <c r="T144" s="159"/>
      <c r="U144" s="159"/>
    </row>
    <row r="145" spans="1:21" s="1" customFormat="1" ht="28.5" hidden="1" customHeight="1" x14ac:dyDescent="0.3">
      <c r="A145" s="111"/>
      <c r="B145" s="85"/>
      <c r="C145" s="87"/>
      <c r="D145" s="87"/>
      <c r="E145" s="118" t="s">
        <v>239</v>
      </c>
      <c r="F145" s="118" t="s">
        <v>233</v>
      </c>
      <c r="G145" s="118" t="s">
        <v>234</v>
      </c>
      <c r="H145" s="118" t="s">
        <v>240</v>
      </c>
      <c r="I145" s="118" t="s">
        <v>235</v>
      </c>
      <c r="J145" s="118"/>
      <c r="K145" s="118" t="s">
        <v>236</v>
      </c>
      <c r="L145" s="117"/>
      <c r="M145" s="117" t="s">
        <v>241</v>
      </c>
      <c r="N145" s="85"/>
      <c r="P145" s="159"/>
      <c r="Q145" s="159"/>
      <c r="R145" s="159"/>
      <c r="S145" s="159"/>
      <c r="T145" s="159"/>
      <c r="U145" s="159"/>
    </row>
    <row r="146" spans="1:21" s="2" customFormat="1" ht="15" customHeight="1" thickTop="1" x14ac:dyDescent="0.25">
      <c r="A146" s="111">
        <v>15</v>
      </c>
      <c r="B146" s="162" t="s">
        <v>326</v>
      </c>
      <c r="C146" s="183" t="s">
        <v>339</v>
      </c>
      <c r="D146" s="125"/>
      <c r="E146" s="124" t="s">
        <v>237</v>
      </c>
      <c r="F146" s="127" t="s">
        <v>237</v>
      </c>
      <c r="G146" s="129" t="s">
        <v>237</v>
      </c>
      <c r="H146" s="124" t="s">
        <v>237</v>
      </c>
      <c r="I146" s="127" t="s">
        <v>237</v>
      </c>
      <c r="J146" s="128"/>
      <c r="K146" s="127" t="s">
        <v>237</v>
      </c>
      <c r="L146" s="148"/>
      <c r="M146" s="119" t="s">
        <v>237</v>
      </c>
      <c r="N146" s="89"/>
      <c r="P146" s="1"/>
      <c r="Q146" s="161"/>
      <c r="R146" s="161"/>
      <c r="S146" s="161"/>
      <c r="T146" s="1"/>
      <c r="U146" s="161"/>
    </row>
    <row r="147" spans="1:21" s="2" customFormat="1" ht="15" customHeight="1" x14ac:dyDescent="0.25">
      <c r="A147" s="111">
        <v>15</v>
      </c>
      <c r="B147" s="162"/>
      <c r="C147" s="184" t="s">
        <v>339</v>
      </c>
      <c r="D147" s="152"/>
      <c r="E147" s="247" t="str">
        <f>label.section8.Table.HeadlineAirbus</f>
        <v>Airbus Konzern*</v>
      </c>
      <c r="F147" s="248"/>
      <c r="G147" s="249"/>
      <c r="H147" s="255" t="str">
        <f>label.section8.Table.HeadlineNonAirbus</f>
        <v>Andere Hersteller**</v>
      </c>
      <c r="I147" s="256"/>
      <c r="J147" s="256"/>
      <c r="K147" s="256"/>
      <c r="L147" s="153"/>
      <c r="M147" s="154"/>
      <c r="N147" s="89"/>
      <c r="P147" s="1"/>
      <c r="Q147" s="161"/>
      <c r="R147" s="161"/>
      <c r="S147" s="161"/>
      <c r="T147" s="1"/>
      <c r="U147" s="161"/>
    </row>
    <row r="148" spans="1:21" s="2" customFormat="1" ht="45" customHeight="1" x14ac:dyDescent="0.25">
      <c r="A148" s="111">
        <v>45</v>
      </c>
      <c r="B148" s="89"/>
      <c r="C148" s="120" t="str">
        <f>label.section8_1.ManufacturingDistribution.Col1.Headline</f>
        <v>Zulieferungen von Produkten / Teilen für:</v>
      </c>
      <c r="D148" s="126"/>
      <c r="E148" s="227" t="str">
        <f>label.section8.TABLES.Col03.Headline</f>
        <v>Umsatzanteil ROW</v>
      </c>
      <c r="F148" s="226" t="str">
        <f>label.section8.TABLES.Col04.Headline</f>
        <v>Umsatzanteil USA / CAN</v>
      </c>
      <c r="G148" s="228" t="str">
        <f>label.section8.TABLES.Col05.Headline</f>
        <v>Teilsumme Airbus Konzern*</v>
      </c>
      <c r="H148" s="227" t="str">
        <f>label.section8.TABLES.Col06.Headline</f>
        <v>Umsatzanteil ROW</v>
      </c>
      <c r="I148" s="226" t="str">
        <f>label.section8.TABLES.Col07.Headline</f>
        <v>Umsatzanteil USA / CAN</v>
      </c>
      <c r="J148" s="229"/>
      <c r="K148" s="226" t="str">
        <f>label.section8.TABLES.Col09.Headline</f>
        <v>Teilsumme andere Hersteller**</v>
      </c>
      <c r="L148" s="230"/>
      <c r="M148" s="231" t="str">
        <f>label.section8.TABLES.Col11.Headline</f>
        <v>Zu versichernder Plan-Umsatz</v>
      </c>
      <c r="N148" s="89"/>
      <c r="P148" s="161"/>
      <c r="Q148" s="161"/>
      <c r="R148" s="161"/>
      <c r="S148" s="161"/>
      <c r="T148" s="161"/>
      <c r="U148" s="161"/>
    </row>
    <row r="149" spans="1:21" s="1" customFormat="1" ht="5.15" customHeight="1" x14ac:dyDescent="0.3">
      <c r="A149" s="111">
        <v>5</v>
      </c>
      <c r="B149" s="85"/>
      <c r="C149" s="121"/>
      <c r="D149" s="106"/>
      <c r="E149" s="106"/>
      <c r="F149" s="106"/>
      <c r="G149" s="106"/>
      <c r="H149" s="106"/>
      <c r="I149" s="106"/>
      <c r="J149" s="106"/>
      <c r="K149" s="106"/>
      <c r="L149" s="149"/>
      <c r="M149" s="122"/>
      <c r="N149" s="85"/>
      <c r="P149" s="159"/>
      <c r="Q149" s="159"/>
      <c r="R149" s="159"/>
      <c r="S149" s="159"/>
      <c r="T149" s="159"/>
      <c r="U149" s="159"/>
    </row>
    <row r="150" spans="1:21" s="1" customFormat="1" ht="17.149999999999999" customHeight="1" x14ac:dyDescent="0.3">
      <c r="A150" s="111">
        <v>17</v>
      </c>
      <c r="B150" s="85"/>
      <c r="C150" s="123" t="str">
        <f>label.section8.TABLES.Line1.Head</f>
        <v>Zivile Flugzeuge</v>
      </c>
      <c r="D150" s="126"/>
      <c r="E150" s="175"/>
      <c r="F150" s="176"/>
      <c r="G150" s="163">
        <f t="shared" ref="G150:G156" si="0">SUM(E150:F150)</f>
        <v>0</v>
      </c>
      <c r="H150" s="175"/>
      <c r="I150" s="176"/>
      <c r="J150" s="138"/>
      <c r="K150" s="165">
        <f t="shared" ref="K150:K156" si="1">SUM(H150:I150)</f>
        <v>0</v>
      </c>
      <c r="L150" s="167"/>
      <c r="M150" s="146">
        <f t="shared" ref="M150:M158" si="2">SUM(G150,K150)</f>
        <v>0</v>
      </c>
      <c r="N150" s="85"/>
      <c r="Q150" s="159"/>
      <c r="R150" s="159"/>
      <c r="S150" s="159"/>
      <c r="T150" s="159"/>
      <c r="U150" s="159"/>
    </row>
    <row r="151" spans="1:21" s="1" customFormat="1" ht="17.149999999999999" customHeight="1" x14ac:dyDescent="0.3">
      <c r="A151" s="111">
        <v>17</v>
      </c>
      <c r="B151" s="85"/>
      <c r="C151" s="123" t="str">
        <f>label.section8.TABLES.Line2.Head</f>
        <v>Militärische Flugzeuge</v>
      </c>
      <c r="D151" s="126"/>
      <c r="E151" s="175"/>
      <c r="F151" s="176"/>
      <c r="G151" s="163">
        <f t="shared" si="0"/>
        <v>0</v>
      </c>
      <c r="H151" s="175"/>
      <c r="I151" s="176"/>
      <c r="J151" s="138"/>
      <c r="K151" s="165">
        <f t="shared" si="1"/>
        <v>0</v>
      </c>
      <c r="L151" s="167"/>
      <c r="M151" s="146">
        <f t="shared" si="2"/>
        <v>0</v>
      </c>
      <c r="N151" s="85"/>
      <c r="Q151" s="159"/>
      <c r="R151" s="159"/>
      <c r="S151" s="159"/>
      <c r="T151" s="159"/>
      <c r="U151" s="159"/>
    </row>
    <row r="152" spans="1:21" s="1" customFormat="1" ht="17.149999999999999" customHeight="1" x14ac:dyDescent="0.3">
      <c r="A152" s="111">
        <v>17</v>
      </c>
      <c r="B152" s="85"/>
      <c r="C152" s="123" t="str">
        <f>label.section8.TABLES.Line3.Head</f>
        <v>Zivile Helikopter</v>
      </c>
      <c r="D152" s="126"/>
      <c r="E152" s="175"/>
      <c r="F152" s="176"/>
      <c r="G152" s="163">
        <f t="shared" si="0"/>
        <v>0</v>
      </c>
      <c r="H152" s="175"/>
      <c r="I152" s="176"/>
      <c r="J152" s="138"/>
      <c r="K152" s="165">
        <f t="shared" si="1"/>
        <v>0</v>
      </c>
      <c r="L152" s="167"/>
      <c r="M152" s="146">
        <f t="shared" si="2"/>
        <v>0</v>
      </c>
      <c r="N152" s="85"/>
      <c r="Q152" s="159"/>
      <c r="R152" s="159"/>
      <c r="S152" s="159"/>
      <c r="T152" s="159"/>
      <c r="U152" s="159"/>
    </row>
    <row r="153" spans="1:21" s="1" customFormat="1" ht="17.149999999999999" customHeight="1" x14ac:dyDescent="0.3">
      <c r="A153" s="111">
        <v>17</v>
      </c>
      <c r="B153" s="85"/>
      <c r="C153" s="123" t="str">
        <f>label.section8.TABLES.Line4.Head</f>
        <v>Militärische Helikopter</v>
      </c>
      <c r="D153" s="126"/>
      <c r="E153" s="175"/>
      <c r="F153" s="176"/>
      <c r="G153" s="163">
        <f t="shared" si="0"/>
        <v>0</v>
      </c>
      <c r="H153" s="175"/>
      <c r="I153" s="176"/>
      <c r="J153" s="138"/>
      <c r="K153" s="165">
        <f t="shared" si="1"/>
        <v>0</v>
      </c>
      <c r="L153" s="167"/>
      <c r="M153" s="146">
        <f t="shared" si="2"/>
        <v>0</v>
      </c>
      <c r="N153" s="85"/>
      <c r="Q153" s="159"/>
      <c r="R153" s="159"/>
      <c r="S153" s="159"/>
      <c r="T153" s="159"/>
      <c r="U153" s="159"/>
    </row>
    <row r="154" spans="1:21" s="1" customFormat="1" ht="17.149999999999999" customHeight="1" x14ac:dyDescent="0.3">
      <c r="A154" s="111">
        <v>17</v>
      </c>
      <c r="B154" s="85"/>
      <c r="C154" s="123" t="str">
        <f>label.section8.TABLES.Line5.Head</f>
        <v>Sonst. zivile Luftfahrt</v>
      </c>
      <c r="D154" s="126"/>
      <c r="E154" s="175"/>
      <c r="F154" s="176"/>
      <c r="G154" s="163">
        <f t="shared" si="0"/>
        <v>0</v>
      </c>
      <c r="H154" s="175"/>
      <c r="I154" s="176"/>
      <c r="J154" s="138"/>
      <c r="K154" s="165">
        <f t="shared" si="1"/>
        <v>0</v>
      </c>
      <c r="L154" s="167"/>
      <c r="M154" s="146">
        <f t="shared" si="2"/>
        <v>0</v>
      </c>
      <c r="N154" s="85"/>
      <c r="Q154" s="159"/>
      <c r="R154" s="159"/>
      <c r="S154" s="159"/>
      <c r="T154" s="159"/>
      <c r="U154" s="159"/>
    </row>
    <row r="155" spans="1:21" s="1" customFormat="1" ht="17.149999999999999" customHeight="1" x14ac:dyDescent="0.3">
      <c r="A155" s="111">
        <v>17</v>
      </c>
      <c r="B155" s="85"/>
      <c r="C155" s="123" t="str">
        <f>label.section8.TABLES.Line6.Head</f>
        <v>Sonst. militärische Luftfahrt</v>
      </c>
      <c r="D155" s="126"/>
      <c r="E155" s="175"/>
      <c r="F155" s="176"/>
      <c r="G155" s="163">
        <f t="shared" si="0"/>
        <v>0</v>
      </c>
      <c r="H155" s="175"/>
      <c r="I155" s="176"/>
      <c r="J155" s="138"/>
      <c r="K155" s="165">
        <f t="shared" si="1"/>
        <v>0</v>
      </c>
      <c r="L155" s="167"/>
      <c r="M155" s="146">
        <f t="shared" si="2"/>
        <v>0</v>
      </c>
      <c r="N155" s="85"/>
      <c r="Q155" s="159"/>
      <c r="R155" s="159"/>
      <c r="S155" s="159"/>
      <c r="T155" s="159"/>
      <c r="U155" s="159"/>
    </row>
    <row r="156" spans="1:21" s="1" customFormat="1" ht="17.149999999999999" customHeight="1" thickBot="1" x14ac:dyDescent="0.35">
      <c r="A156" s="111">
        <v>17</v>
      </c>
      <c r="B156" s="85"/>
      <c r="C156" s="133" t="str">
        <f>label.section8.TABLES.Line7.Head</f>
        <v>Raumfahrt</v>
      </c>
      <c r="D156" s="134"/>
      <c r="E156" s="177"/>
      <c r="F156" s="178"/>
      <c r="G156" s="164">
        <f t="shared" si="0"/>
        <v>0</v>
      </c>
      <c r="H156" s="177"/>
      <c r="I156" s="178"/>
      <c r="J156" s="139"/>
      <c r="K156" s="166">
        <f t="shared" si="1"/>
        <v>0</v>
      </c>
      <c r="L156" s="168"/>
      <c r="M156" s="147">
        <f t="shared" si="2"/>
        <v>0</v>
      </c>
      <c r="N156" s="85"/>
      <c r="P156" s="159"/>
      <c r="Q156" s="159"/>
      <c r="R156" s="159"/>
      <c r="S156" s="159"/>
      <c r="T156" s="159"/>
      <c r="U156" s="159"/>
    </row>
    <row r="157" spans="1:21" s="1" customFormat="1" ht="5.15" customHeight="1" thickBot="1" x14ac:dyDescent="0.35">
      <c r="A157" s="111">
        <v>5</v>
      </c>
      <c r="B157" s="85"/>
      <c r="C157" s="142"/>
      <c r="D157" s="143"/>
      <c r="E157" s="143"/>
      <c r="F157" s="143"/>
      <c r="G157" s="143"/>
      <c r="H157" s="143"/>
      <c r="I157" s="143"/>
      <c r="J157" s="143"/>
      <c r="K157" s="143"/>
      <c r="L157" s="143"/>
      <c r="M157" s="144"/>
      <c r="N157" s="85"/>
      <c r="P157" s="159"/>
      <c r="Q157" s="159"/>
      <c r="R157" s="159"/>
      <c r="S157" s="159"/>
      <c r="T157" s="159"/>
      <c r="U157" s="159"/>
    </row>
    <row r="158" spans="1:21" s="1" customFormat="1" ht="17.149999999999999" customHeight="1" thickBot="1" x14ac:dyDescent="0.35">
      <c r="A158" s="111">
        <v>17</v>
      </c>
      <c r="B158" s="85"/>
      <c r="C158" s="130" t="str">
        <f>label.section8.TABLES.Line8.Head</f>
        <v>Gesamtumsatz</v>
      </c>
      <c r="D158" s="131"/>
      <c r="E158" s="135">
        <f>SUM(E150:E156)</f>
        <v>0</v>
      </c>
      <c r="F158" s="135">
        <f>SUM(F150:F156)</f>
        <v>0</v>
      </c>
      <c r="G158" s="136">
        <f>SUM(G150:G156)</f>
        <v>0</v>
      </c>
      <c r="H158" s="135">
        <f>SUM(H150:H156)</f>
        <v>0</v>
      </c>
      <c r="I158" s="137">
        <f>SUM(I150:I156)</f>
        <v>0</v>
      </c>
      <c r="J158" s="135"/>
      <c r="K158" s="145">
        <f>SUM(K150:K156)</f>
        <v>0</v>
      </c>
      <c r="L158" s="132"/>
      <c r="M158" s="140">
        <f t="shared" si="2"/>
        <v>0</v>
      </c>
      <c r="N158" s="85"/>
      <c r="Q158" s="159"/>
      <c r="R158" s="159"/>
      <c r="S158" s="159"/>
      <c r="T158" s="159"/>
      <c r="U158" s="159"/>
    </row>
    <row r="159" spans="1:21" s="1" customFormat="1" ht="10" customHeight="1" thickTop="1" x14ac:dyDescent="0.3">
      <c r="A159" s="111">
        <v>10</v>
      </c>
      <c r="B159" s="85"/>
      <c r="C159" s="87"/>
      <c r="D159" s="87"/>
      <c r="E159" s="87"/>
      <c r="F159" s="141"/>
      <c r="G159" s="141"/>
      <c r="H159" s="141"/>
      <c r="I159" s="141"/>
      <c r="J159" s="141"/>
      <c r="K159" s="141"/>
      <c r="L159" s="141"/>
      <c r="M159" s="141"/>
      <c r="N159" s="85"/>
      <c r="Q159" s="159"/>
      <c r="R159" s="159"/>
      <c r="S159" s="159"/>
      <c r="T159" s="159"/>
      <c r="U159" s="159"/>
    </row>
    <row r="160" spans="1:21" s="1" customFormat="1" ht="15" customHeight="1" x14ac:dyDescent="0.3">
      <c r="A160" s="111">
        <v>15</v>
      </c>
      <c r="B160" s="85"/>
      <c r="C160" s="243" t="str">
        <f>label.section8_1.ManufacturingDistribution.AIRBUS</f>
        <v>* Bitte benennen Sie die Firmen des Airbus Konzerns (inkl. TIER 1 an Airbus Konzern), an die Ihr Unternehmen zuliefert:</v>
      </c>
      <c r="D160" s="243"/>
      <c r="E160" s="243"/>
      <c r="F160" s="243"/>
      <c r="G160" s="243"/>
      <c r="H160" s="243"/>
      <c r="I160" s="243"/>
      <c r="J160" s="243"/>
      <c r="K160" s="243"/>
      <c r="L160" s="243"/>
      <c r="M160" s="243"/>
      <c r="N160" s="85"/>
      <c r="P160" s="159"/>
      <c r="Q160" s="159"/>
      <c r="R160" s="159"/>
      <c r="S160" s="159"/>
      <c r="T160" s="159"/>
      <c r="U160" s="159"/>
    </row>
    <row r="161" spans="1:21" s="1" customFormat="1" ht="30" customHeight="1" x14ac:dyDescent="0.3">
      <c r="A161" s="111">
        <v>30</v>
      </c>
      <c r="B161" s="85"/>
      <c r="C161" s="237" t="str">
        <f>label.section8_1.ManufacturingDistribution.AIRBUSextd</f>
        <v>Sollte Ihnen bei dem Umsatz mit Unternehmen außerhalb des Airbus Konzerns bekannt sein, dass diese Unternehmen direkten Umsatz mit Airbus tätigen, bitten wir Sie diesen Anteil zu benennen.</v>
      </c>
      <c r="D161" s="237"/>
      <c r="E161" s="237"/>
      <c r="F161" s="237"/>
      <c r="G161" s="237"/>
      <c r="H161" s="237"/>
      <c r="I161" s="237"/>
      <c r="J161" s="237"/>
      <c r="K161" s="237"/>
      <c r="L161" s="237"/>
      <c r="M161" s="237"/>
      <c r="N161" s="85"/>
      <c r="P161" s="159"/>
      <c r="Q161" s="159"/>
      <c r="R161" s="159"/>
      <c r="S161" s="159"/>
      <c r="T161" s="159"/>
      <c r="U161" s="159"/>
    </row>
    <row r="162" spans="1:21" s="1" customFormat="1" ht="5.15" customHeight="1" thickBot="1" x14ac:dyDescent="0.35">
      <c r="A162" s="111">
        <v>5</v>
      </c>
      <c r="B162" s="85"/>
      <c r="C162" s="85"/>
      <c r="D162" s="106"/>
      <c r="E162" s="106"/>
      <c r="F162" s="106"/>
      <c r="G162" s="106"/>
      <c r="H162" s="106"/>
      <c r="I162" s="106"/>
      <c r="J162" s="106"/>
      <c r="K162" s="106"/>
      <c r="L162" s="106"/>
      <c r="M162" s="87"/>
      <c r="N162" s="85"/>
      <c r="P162" s="159"/>
      <c r="Q162" s="159"/>
      <c r="R162" s="159"/>
      <c r="S162" s="159"/>
      <c r="T162" s="159"/>
      <c r="U162" s="159"/>
    </row>
    <row r="163" spans="1:21" s="1" customFormat="1" ht="17.149999999999999" customHeight="1" x14ac:dyDescent="0.3">
      <c r="A163" s="111">
        <v>17</v>
      </c>
      <c r="B163" s="85"/>
      <c r="C163" s="259"/>
      <c r="D163" s="260"/>
      <c r="E163" s="260"/>
      <c r="F163" s="260"/>
      <c r="G163" s="260"/>
      <c r="H163" s="260"/>
      <c r="I163" s="260"/>
      <c r="J163" s="260"/>
      <c r="K163" s="260"/>
      <c r="L163" s="260"/>
      <c r="M163" s="261"/>
      <c r="N163" s="85"/>
      <c r="P163" s="159"/>
      <c r="Q163" s="159"/>
      <c r="R163" s="159"/>
      <c r="S163" s="159"/>
      <c r="T163" s="159"/>
      <c r="U163" s="159"/>
    </row>
    <row r="164" spans="1:21" s="1" customFormat="1" ht="17.149999999999999" customHeight="1" x14ac:dyDescent="0.3">
      <c r="A164" s="111">
        <v>17</v>
      </c>
      <c r="B164" s="85"/>
      <c r="C164" s="233"/>
      <c r="D164" s="234"/>
      <c r="E164" s="234"/>
      <c r="F164" s="234"/>
      <c r="G164" s="234"/>
      <c r="H164" s="234"/>
      <c r="I164" s="234"/>
      <c r="J164" s="234"/>
      <c r="K164" s="234"/>
      <c r="L164" s="234"/>
      <c r="M164" s="235"/>
      <c r="N164" s="85"/>
      <c r="P164" s="159"/>
      <c r="Q164" s="159"/>
      <c r="R164" s="159"/>
      <c r="S164" s="159"/>
      <c r="T164" s="159"/>
      <c r="U164" s="159"/>
    </row>
    <row r="165" spans="1:21" s="1" customFormat="1" ht="17.149999999999999" customHeight="1" x14ac:dyDescent="0.3">
      <c r="A165" s="111">
        <v>17</v>
      </c>
      <c r="B165" s="85"/>
      <c r="C165" s="233"/>
      <c r="D165" s="234"/>
      <c r="E165" s="234"/>
      <c r="F165" s="234"/>
      <c r="G165" s="234"/>
      <c r="H165" s="234"/>
      <c r="I165" s="234"/>
      <c r="J165" s="234"/>
      <c r="K165" s="234"/>
      <c r="L165" s="234"/>
      <c r="M165" s="235"/>
      <c r="N165" s="85"/>
      <c r="P165" s="159"/>
      <c r="Q165" s="159"/>
      <c r="R165" s="159"/>
      <c r="S165" s="159"/>
      <c r="T165" s="159"/>
      <c r="U165" s="159"/>
    </row>
    <row r="166" spans="1:21" s="1" customFormat="1" ht="17.149999999999999" customHeight="1" thickBot="1" x14ac:dyDescent="0.35">
      <c r="A166" s="111">
        <v>17</v>
      </c>
      <c r="B166" s="85"/>
      <c r="C166" s="251"/>
      <c r="D166" s="252"/>
      <c r="E166" s="252"/>
      <c r="F166" s="252"/>
      <c r="G166" s="252"/>
      <c r="H166" s="252"/>
      <c r="I166" s="252"/>
      <c r="J166" s="252"/>
      <c r="K166" s="252"/>
      <c r="L166" s="252"/>
      <c r="M166" s="253"/>
      <c r="N166" s="85"/>
      <c r="P166" s="159"/>
      <c r="Q166" s="159"/>
      <c r="R166" s="159"/>
      <c r="S166" s="159"/>
      <c r="T166" s="159"/>
      <c r="U166" s="159"/>
    </row>
    <row r="167" spans="1:21" s="1" customFormat="1" ht="10" customHeight="1" x14ac:dyDescent="0.3">
      <c r="A167" s="111">
        <v>10</v>
      </c>
      <c r="B167" s="85"/>
      <c r="C167" s="87"/>
      <c r="D167" s="87"/>
      <c r="E167" s="87"/>
      <c r="F167" s="141"/>
      <c r="G167" s="141"/>
      <c r="H167" s="141"/>
      <c r="I167" s="141"/>
      <c r="J167" s="141"/>
      <c r="K167" s="141"/>
      <c r="L167" s="141"/>
      <c r="M167" s="141"/>
      <c r="N167" s="85"/>
      <c r="P167" s="159"/>
      <c r="Q167" s="159"/>
      <c r="R167" s="159"/>
      <c r="S167" s="159"/>
      <c r="T167" s="159"/>
      <c r="U167" s="159"/>
    </row>
    <row r="168" spans="1:21" s="1" customFormat="1" ht="15" customHeight="1" x14ac:dyDescent="0.3">
      <c r="A168" s="111">
        <v>15</v>
      </c>
      <c r="B168" s="85"/>
      <c r="C168" s="243" t="str">
        <f>label.section8_1.ManufacturingDistribution.Supplier</f>
        <v>** Bitte benennen Sie die anderen Hersteller und deren Umsatzanteile, an die Ihr Unternehmen zuliefert:</v>
      </c>
      <c r="D168" s="243"/>
      <c r="E168" s="243"/>
      <c r="F168" s="243"/>
      <c r="G168" s="243"/>
      <c r="H168" s="243"/>
      <c r="I168" s="243"/>
      <c r="J168" s="243"/>
      <c r="K168" s="243"/>
      <c r="L168" s="243"/>
      <c r="M168" s="243"/>
      <c r="N168" s="85"/>
      <c r="P168" s="159"/>
      <c r="Q168" s="159"/>
      <c r="R168" s="159"/>
      <c r="S168" s="159"/>
      <c r="T168" s="159"/>
      <c r="U168" s="159"/>
    </row>
    <row r="169" spans="1:21" s="1" customFormat="1" ht="5.15" customHeight="1" thickBot="1" x14ac:dyDescent="0.35">
      <c r="A169" s="111">
        <v>5</v>
      </c>
      <c r="B169" s="85"/>
      <c r="C169" s="85"/>
      <c r="D169" s="106"/>
      <c r="E169" s="106"/>
      <c r="F169" s="106"/>
      <c r="G169" s="106"/>
      <c r="H169" s="106"/>
      <c r="I169" s="106"/>
      <c r="J169" s="106"/>
      <c r="K169" s="106"/>
      <c r="L169" s="106"/>
      <c r="M169" s="87"/>
      <c r="N169" s="85"/>
      <c r="P169" s="159"/>
      <c r="Q169" s="159"/>
      <c r="R169" s="159"/>
      <c r="S169" s="159"/>
      <c r="T169" s="159"/>
      <c r="U169" s="159"/>
    </row>
    <row r="170" spans="1:21" s="1" customFormat="1" ht="17.149999999999999" customHeight="1" x14ac:dyDescent="0.3">
      <c r="A170" s="111">
        <v>17</v>
      </c>
      <c r="B170" s="85"/>
      <c r="C170" s="259"/>
      <c r="D170" s="260"/>
      <c r="E170" s="260"/>
      <c r="F170" s="260"/>
      <c r="G170" s="260"/>
      <c r="H170" s="260"/>
      <c r="I170" s="260"/>
      <c r="J170" s="260"/>
      <c r="K170" s="260"/>
      <c r="L170" s="260"/>
      <c r="M170" s="261"/>
      <c r="N170" s="85"/>
      <c r="P170" s="159"/>
      <c r="Q170" s="159"/>
      <c r="R170" s="159"/>
      <c r="S170" s="159"/>
      <c r="T170" s="159"/>
      <c r="U170" s="159"/>
    </row>
    <row r="171" spans="1:21" s="1" customFormat="1" ht="17.149999999999999" customHeight="1" x14ac:dyDescent="0.3">
      <c r="A171" s="111">
        <v>17</v>
      </c>
      <c r="B171" s="85"/>
      <c r="C171" s="233"/>
      <c r="D171" s="234"/>
      <c r="E171" s="234"/>
      <c r="F171" s="234"/>
      <c r="G171" s="234"/>
      <c r="H171" s="234"/>
      <c r="I171" s="234"/>
      <c r="J171" s="234"/>
      <c r="K171" s="234"/>
      <c r="L171" s="234"/>
      <c r="M171" s="235"/>
      <c r="N171" s="85"/>
      <c r="P171" s="159"/>
      <c r="Q171" s="159"/>
      <c r="R171" s="159"/>
      <c r="S171" s="159"/>
      <c r="T171" s="159"/>
      <c r="U171" s="159"/>
    </row>
    <row r="172" spans="1:21" s="1" customFormat="1" ht="17.149999999999999" customHeight="1" x14ac:dyDescent="0.3">
      <c r="A172" s="111">
        <v>17</v>
      </c>
      <c r="B172" s="85"/>
      <c r="C172" s="233"/>
      <c r="D172" s="234"/>
      <c r="E172" s="234"/>
      <c r="F172" s="234"/>
      <c r="G172" s="234"/>
      <c r="H172" s="234"/>
      <c r="I172" s="234"/>
      <c r="J172" s="234"/>
      <c r="K172" s="234"/>
      <c r="L172" s="234"/>
      <c r="M172" s="235"/>
      <c r="N172" s="85"/>
      <c r="P172" s="159"/>
      <c r="Q172" s="159"/>
      <c r="R172" s="159"/>
      <c r="S172" s="159"/>
      <c r="T172" s="159"/>
      <c r="U172" s="159"/>
    </row>
    <row r="173" spans="1:21" s="1" customFormat="1" ht="17.149999999999999" customHeight="1" thickBot="1" x14ac:dyDescent="0.35">
      <c r="A173" s="111">
        <v>17</v>
      </c>
      <c r="B173" s="85"/>
      <c r="C173" s="251"/>
      <c r="D173" s="252"/>
      <c r="E173" s="252"/>
      <c r="F173" s="252"/>
      <c r="G173" s="252"/>
      <c r="H173" s="252"/>
      <c r="I173" s="252"/>
      <c r="J173" s="252"/>
      <c r="K173" s="252"/>
      <c r="L173" s="252"/>
      <c r="M173" s="253"/>
      <c r="N173" s="85"/>
      <c r="P173" s="159"/>
      <c r="Q173" s="159"/>
      <c r="R173" s="159"/>
      <c r="S173" s="159"/>
      <c r="T173" s="159"/>
      <c r="U173" s="159"/>
    </row>
    <row r="174" spans="1:21" s="1" customFormat="1" ht="5.15" customHeight="1" x14ac:dyDescent="0.3">
      <c r="A174" s="111">
        <v>5</v>
      </c>
      <c r="B174" s="85"/>
      <c r="C174" s="87"/>
      <c r="D174" s="87"/>
      <c r="E174" s="87"/>
      <c r="F174" s="141"/>
      <c r="G174" s="141"/>
      <c r="H174" s="141"/>
      <c r="I174" s="141"/>
      <c r="J174" s="141"/>
      <c r="K174" s="141"/>
      <c r="L174" s="141"/>
      <c r="M174" s="141"/>
      <c r="N174" s="85"/>
      <c r="P174" s="159"/>
      <c r="Q174" s="159"/>
      <c r="R174" s="159"/>
      <c r="S174" s="159"/>
      <c r="T174" s="159"/>
      <c r="U174" s="159"/>
    </row>
    <row r="175" spans="1:21" s="1" customFormat="1" ht="17.149999999999999" customHeight="1" x14ac:dyDescent="0.3">
      <c r="A175" s="111">
        <v>17</v>
      </c>
      <c r="B175" s="85" t="s">
        <v>55</v>
      </c>
      <c r="C175" s="83" t="str">
        <f>label.section8_2.EngineerconstructionServices</f>
        <v>8.2. Ingenieurs-/Konstruktionsdienstleistungen / Software</v>
      </c>
      <c r="D175" s="83"/>
      <c r="E175" s="88"/>
      <c r="F175" s="88"/>
      <c r="G175" s="88"/>
      <c r="H175" s="88"/>
      <c r="I175" s="88"/>
      <c r="J175" s="88"/>
      <c r="K175" s="88"/>
      <c r="L175" s="88"/>
      <c r="M175" s="88"/>
      <c r="N175" s="85"/>
      <c r="P175" s="159"/>
      <c r="Q175" s="159"/>
      <c r="R175" s="159"/>
      <c r="S175" s="159"/>
      <c r="T175" s="159"/>
      <c r="U175" s="159"/>
    </row>
    <row r="176" spans="1:21" s="1" customFormat="1" ht="28.5" hidden="1" customHeight="1" x14ac:dyDescent="0.3">
      <c r="A176" s="111"/>
      <c r="B176" s="85"/>
      <c r="C176" s="87"/>
      <c r="D176" s="87"/>
      <c r="E176" s="118" t="s">
        <v>239</v>
      </c>
      <c r="F176" s="118" t="s">
        <v>233</v>
      </c>
      <c r="G176" s="118" t="s">
        <v>234</v>
      </c>
      <c r="H176" s="118" t="s">
        <v>240</v>
      </c>
      <c r="I176" s="118" t="s">
        <v>235</v>
      </c>
      <c r="J176" s="118"/>
      <c r="K176" s="118" t="s">
        <v>236</v>
      </c>
      <c r="L176" s="117"/>
      <c r="M176" s="117" t="s">
        <v>241</v>
      </c>
      <c r="N176" s="85"/>
      <c r="P176" s="159"/>
      <c r="Q176" s="159"/>
      <c r="R176" s="159"/>
      <c r="S176" s="159"/>
      <c r="T176" s="159"/>
      <c r="U176" s="159"/>
    </row>
    <row r="177" spans="1:21" s="1" customFormat="1" ht="5.15" customHeight="1" thickBot="1" x14ac:dyDescent="0.35">
      <c r="A177" s="111">
        <v>5</v>
      </c>
      <c r="B177" s="85"/>
      <c r="C177" s="85"/>
      <c r="D177" s="106"/>
      <c r="E177" s="106"/>
      <c r="F177" s="106"/>
      <c r="G177" s="106"/>
      <c r="H177" s="106"/>
      <c r="I177" s="106"/>
      <c r="J177" s="106"/>
      <c r="K177" s="106"/>
      <c r="L177" s="106"/>
      <c r="M177" s="87"/>
      <c r="N177" s="85"/>
      <c r="P177" s="159"/>
      <c r="Q177" s="159"/>
      <c r="R177" s="159"/>
      <c r="S177" s="159"/>
      <c r="T177" s="159"/>
      <c r="U177" s="159"/>
    </row>
    <row r="178" spans="1:21" s="2" customFormat="1" ht="15" customHeight="1" thickTop="1" x14ac:dyDescent="0.25">
      <c r="A178" s="111">
        <v>15</v>
      </c>
      <c r="B178" s="162" t="s">
        <v>327</v>
      </c>
      <c r="C178" s="183" t="s">
        <v>339</v>
      </c>
      <c r="D178" s="125"/>
      <c r="E178" s="124" t="s">
        <v>237</v>
      </c>
      <c r="F178" s="127" t="s">
        <v>237</v>
      </c>
      <c r="G178" s="129" t="s">
        <v>237</v>
      </c>
      <c r="H178" s="124" t="s">
        <v>237</v>
      </c>
      <c r="I178" s="127" t="s">
        <v>237</v>
      </c>
      <c r="J178" s="128"/>
      <c r="K178" s="127" t="s">
        <v>237</v>
      </c>
      <c r="L178" s="148"/>
      <c r="M178" s="119" t="s">
        <v>237</v>
      </c>
      <c r="N178" s="89"/>
      <c r="P178" s="1"/>
      <c r="Q178" s="161"/>
      <c r="R178" s="161"/>
      <c r="S178" s="161"/>
      <c r="T178" s="1"/>
      <c r="U178" s="161"/>
    </row>
    <row r="179" spans="1:21" s="2" customFormat="1" ht="15" customHeight="1" x14ac:dyDescent="0.25">
      <c r="A179" s="111">
        <v>15</v>
      </c>
      <c r="B179" s="162" t="s">
        <v>328</v>
      </c>
      <c r="C179" s="184" t="s">
        <v>339</v>
      </c>
      <c r="D179" s="152"/>
      <c r="E179" s="247" t="str">
        <f>label.section8.Table.HeadlineAirbus</f>
        <v>Airbus Konzern*</v>
      </c>
      <c r="F179" s="248"/>
      <c r="G179" s="249"/>
      <c r="H179" s="255" t="str">
        <f>label.section8.Table.HeadlineNonAirbus</f>
        <v>Andere Hersteller**</v>
      </c>
      <c r="I179" s="256"/>
      <c r="J179" s="256"/>
      <c r="K179" s="256"/>
      <c r="L179" s="153"/>
      <c r="M179" s="154"/>
      <c r="N179" s="89"/>
      <c r="P179" s="1"/>
      <c r="Q179" s="161"/>
      <c r="R179" s="161"/>
      <c r="S179" s="161"/>
      <c r="T179" s="1"/>
      <c r="U179" s="161"/>
    </row>
    <row r="180" spans="1:21" s="2" customFormat="1" ht="45" customHeight="1" x14ac:dyDescent="0.25">
      <c r="A180" s="111">
        <v>45</v>
      </c>
      <c r="B180" s="89"/>
      <c r="C180" s="120" t="str">
        <f>label.section8_2.EngineerconstructionServices.Col1.Headline</f>
        <v>Erbringung von Dienstleistungen / Software</v>
      </c>
      <c r="D180" s="126"/>
      <c r="E180" s="227" t="str">
        <f>label.section8.TABLES.Col03.Headline</f>
        <v>Umsatzanteil ROW</v>
      </c>
      <c r="F180" s="226" t="str">
        <f>label.section8.TABLES.Col04.Headline</f>
        <v>Umsatzanteil USA / CAN</v>
      </c>
      <c r="G180" s="228" t="str">
        <f>label.section8.TABLES.Col05.Headline</f>
        <v>Teilsumme Airbus Konzern*</v>
      </c>
      <c r="H180" s="227" t="str">
        <f>label.section8.TABLES.Col06.Headline</f>
        <v>Umsatzanteil ROW</v>
      </c>
      <c r="I180" s="226" t="str">
        <f>label.section8.TABLES.Col07.Headline</f>
        <v>Umsatzanteil USA / CAN</v>
      </c>
      <c r="J180" s="229"/>
      <c r="K180" s="226" t="str">
        <f>label.section8.TABLES.Col09.Headline</f>
        <v>Teilsumme andere Hersteller**</v>
      </c>
      <c r="L180" s="230"/>
      <c r="M180" s="231" t="str">
        <f>label.section8.TABLES.Col11.Headline</f>
        <v>Zu versichernder Plan-Umsatz</v>
      </c>
      <c r="N180" s="89"/>
      <c r="P180" s="161"/>
      <c r="Q180" s="161"/>
      <c r="R180" s="161"/>
      <c r="S180" s="161"/>
      <c r="T180" s="161"/>
      <c r="U180" s="161"/>
    </row>
    <row r="181" spans="1:21" s="1" customFormat="1" ht="5.15" customHeight="1" x14ac:dyDescent="0.3">
      <c r="A181" s="111">
        <v>5</v>
      </c>
      <c r="B181" s="85"/>
      <c r="C181" s="121"/>
      <c r="D181" s="106"/>
      <c r="E181" s="106"/>
      <c r="F181" s="106"/>
      <c r="G181" s="106"/>
      <c r="H181" s="106"/>
      <c r="I181" s="106"/>
      <c r="J181" s="106"/>
      <c r="K181" s="106"/>
      <c r="L181" s="149"/>
      <c r="M181" s="122"/>
      <c r="N181" s="85"/>
      <c r="P181" s="159"/>
      <c r="Q181" s="159"/>
      <c r="R181" s="159"/>
      <c r="S181" s="159"/>
      <c r="T181" s="159"/>
      <c r="U181" s="159"/>
    </row>
    <row r="182" spans="1:21" s="1" customFormat="1" ht="17.149999999999999" customHeight="1" x14ac:dyDescent="0.3">
      <c r="A182" s="111">
        <v>17</v>
      </c>
      <c r="B182" s="85"/>
      <c r="C182" s="123" t="str">
        <f>label.section8.TABLES.Line1.Head</f>
        <v>Zivile Flugzeuge</v>
      </c>
      <c r="D182" s="126"/>
      <c r="E182" s="175"/>
      <c r="F182" s="176"/>
      <c r="G182" s="163">
        <f t="shared" ref="G182:G188" si="3">SUM(E182:F182)</f>
        <v>0</v>
      </c>
      <c r="H182" s="175"/>
      <c r="I182" s="176"/>
      <c r="J182" s="138"/>
      <c r="K182" s="165">
        <f t="shared" ref="K182:K188" si="4">SUM(H182:I182)</f>
        <v>0</v>
      </c>
      <c r="L182" s="167"/>
      <c r="M182" s="146">
        <f t="shared" ref="M182:M188" si="5">SUM(G182,K182)</f>
        <v>0</v>
      </c>
      <c r="N182" s="85"/>
      <c r="P182" s="159"/>
      <c r="Q182" s="159"/>
      <c r="R182" s="159"/>
      <c r="S182" s="159"/>
      <c r="T182" s="159"/>
      <c r="U182" s="159"/>
    </row>
    <row r="183" spans="1:21" s="1" customFormat="1" ht="17.149999999999999" customHeight="1" x14ac:dyDescent="0.3">
      <c r="A183" s="111">
        <v>17</v>
      </c>
      <c r="B183" s="85"/>
      <c r="C183" s="123" t="str">
        <f>label.section8.TABLES.Line2.Head</f>
        <v>Militärische Flugzeuge</v>
      </c>
      <c r="D183" s="126"/>
      <c r="E183" s="175"/>
      <c r="F183" s="176"/>
      <c r="G183" s="163">
        <f t="shared" si="3"/>
        <v>0</v>
      </c>
      <c r="H183" s="175"/>
      <c r="I183" s="176"/>
      <c r="J183" s="138"/>
      <c r="K183" s="165">
        <f t="shared" si="4"/>
        <v>0</v>
      </c>
      <c r="L183" s="167"/>
      <c r="M183" s="146">
        <f t="shared" si="5"/>
        <v>0</v>
      </c>
      <c r="N183" s="85"/>
      <c r="Q183" s="159"/>
      <c r="R183" s="159"/>
      <c r="S183" s="159"/>
      <c r="T183" s="159"/>
      <c r="U183" s="159"/>
    </row>
    <row r="184" spans="1:21" s="1" customFormat="1" ht="17.149999999999999" customHeight="1" x14ac:dyDescent="0.3">
      <c r="A184" s="111">
        <v>17</v>
      </c>
      <c r="B184" s="85"/>
      <c r="C184" s="123" t="str">
        <f>label.section8.TABLES.Line3.Head</f>
        <v>Zivile Helikopter</v>
      </c>
      <c r="D184" s="126"/>
      <c r="E184" s="175"/>
      <c r="F184" s="176"/>
      <c r="G184" s="163">
        <f t="shared" si="3"/>
        <v>0</v>
      </c>
      <c r="H184" s="175"/>
      <c r="I184" s="176"/>
      <c r="J184" s="138"/>
      <c r="K184" s="165">
        <f t="shared" si="4"/>
        <v>0</v>
      </c>
      <c r="L184" s="167"/>
      <c r="M184" s="146">
        <f t="shared" si="5"/>
        <v>0</v>
      </c>
      <c r="N184" s="85"/>
      <c r="Q184" s="159"/>
      <c r="R184" s="159"/>
      <c r="S184" s="159"/>
      <c r="T184" s="159"/>
      <c r="U184" s="159"/>
    </row>
    <row r="185" spans="1:21" s="1" customFormat="1" ht="17.149999999999999" customHeight="1" x14ac:dyDescent="0.3">
      <c r="A185" s="111">
        <v>17</v>
      </c>
      <c r="B185" s="85"/>
      <c r="C185" s="123" t="str">
        <f>label.section8.TABLES.Line4.Head</f>
        <v>Militärische Helikopter</v>
      </c>
      <c r="D185" s="126"/>
      <c r="E185" s="175"/>
      <c r="F185" s="176"/>
      <c r="G185" s="163">
        <f t="shared" si="3"/>
        <v>0</v>
      </c>
      <c r="H185" s="175"/>
      <c r="I185" s="176"/>
      <c r="J185" s="138"/>
      <c r="K185" s="165">
        <f t="shared" si="4"/>
        <v>0</v>
      </c>
      <c r="L185" s="167"/>
      <c r="M185" s="146">
        <f t="shared" si="5"/>
        <v>0</v>
      </c>
      <c r="N185" s="85"/>
      <c r="P185" s="159"/>
      <c r="Q185" s="159"/>
      <c r="R185" s="159"/>
      <c r="S185" s="159"/>
      <c r="T185" s="159"/>
      <c r="U185" s="159"/>
    </row>
    <row r="186" spans="1:21" s="1" customFormat="1" ht="17.149999999999999" customHeight="1" x14ac:dyDescent="0.3">
      <c r="A186" s="111">
        <v>17</v>
      </c>
      <c r="B186" s="85"/>
      <c r="C186" s="123" t="str">
        <f>label.section8.TABLES.Line5.Head</f>
        <v>Sonst. zivile Luftfahrt</v>
      </c>
      <c r="D186" s="126"/>
      <c r="E186" s="175"/>
      <c r="F186" s="176"/>
      <c r="G186" s="163">
        <f t="shared" si="3"/>
        <v>0</v>
      </c>
      <c r="H186" s="175"/>
      <c r="I186" s="176"/>
      <c r="J186" s="138"/>
      <c r="K186" s="165">
        <f t="shared" si="4"/>
        <v>0</v>
      </c>
      <c r="L186" s="167"/>
      <c r="M186" s="146">
        <f t="shared" si="5"/>
        <v>0</v>
      </c>
      <c r="N186" s="85"/>
      <c r="P186" s="159"/>
      <c r="Q186" s="159"/>
      <c r="R186" s="159"/>
      <c r="S186" s="159"/>
      <c r="T186" s="159"/>
      <c r="U186" s="159"/>
    </row>
    <row r="187" spans="1:21" s="1" customFormat="1" ht="17.149999999999999" customHeight="1" x14ac:dyDescent="0.3">
      <c r="A187" s="111">
        <v>17</v>
      </c>
      <c r="B187" s="85"/>
      <c r="C187" s="123" t="str">
        <f>label.section8.TABLES.Line6.Head</f>
        <v>Sonst. militärische Luftfahrt</v>
      </c>
      <c r="D187" s="126"/>
      <c r="E187" s="175"/>
      <c r="F187" s="176"/>
      <c r="G187" s="163">
        <f t="shared" si="3"/>
        <v>0</v>
      </c>
      <c r="H187" s="175"/>
      <c r="I187" s="176"/>
      <c r="J187" s="138"/>
      <c r="K187" s="165">
        <f t="shared" si="4"/>
        <v>0</v>
      </c>
      <c r="L187" s="167"/>
      <c r="M187" s="146">
        <f t="shared" si="5"/>
        <v>0</v>
      </c>
      <c r="N187" s="85"/>
      <c r="P187" s="159"/>
      <c r="Q187" s="159"/>
      <c r="R187" s="159"/>
      <c r="S187" s="159"/>
      <c r="T187" s="159"/>
      <c r="U187" s="159"/>
    </row>
    <row r="188" spans="1:21" s="1" customFormat="1" ht="17.149999999999999" customHeight="1" thickBot="1" x14ac:dyDescent="0.35">
      <c r="A188" s="111">
        <v>17</v>
      </c>
      <c r="B188" s="85"/>
      <c r="C188" s="133" t="str">
        <f>label.section8.TABLES.Line7.Head</f>
        <v>Raumfahrt</v>
      </c>
      <c r="D188" s="134"/>
      <c r="E188" s="175"/>
      <c r="F188" s="176"/>
      <c r="G188" s="164">
        <f t="shared" si="3"/>
        <v>0</v>
      </c>
      <c r="H188" s="175"/>
      <c r="I188" s="176"/>
      <c r="J188" s="139"/>
      <c r="K188" s="166">
        <f t="shared" si="4"/>
        <v>0</v>
      </c>
      <c r="L188" s="168"/>
      <c r="M188" s="147">
        <f t="shared" si="5"/>
        <v>0</v>
      </c>
      <c r="N188" s="85"/>
      <c r="P188" s="159"/>
      <c r="Q188" s="159"/>
      <c r="R188" s="159"/>
      <c r="S188" s="159"/>
      <c r="T188" s="159"/>
      <c r="U188" s="159"/>
    </row>
    <row r="189" spans="1:21" s="1" customFormat="1" ht="5.15" customHeight="1" thickBot="1" x14ac:dyDescent="0.35">
      <c r="A189" s="111">
        <v>5</v>
      </c>
      <c r="B189" s="85"/>
      <c r="C189" s="142"/>
      <c r="D189" s="143"/>
      <c r="E189" s="143"/>
      <c r="F189" s="143"/>
      <c r="G189" s="143"/>
      <c r="H189" s="143"/>
      <c r="I189" s="143"/>
      <c r="J189" s="143"/>
      <c r="K189" s="143"/>
      <c r="L189" s="143"/>
      <c r="M189" s="144"/>
      <c r="N189" s="85"/>
      <c r="P189" s="159"/>
      <c r="Q189" s="159"/>
      <c r="R189" s="159"/>
      <c r="S189" s="159"/>
      <c r="T189" s="159"/>
      <c r="U189" s="159"/>
    </row>
    <row r="190" spans="1:21" s="1" customFormat="1" ht="17.149999999999999" customHeight="1" thickBot="1" x14ac:dyDescent="0.35">
      <c r="A190" s="111">
        <v>17</v>
      </c>
      <c r="B190" s="85"/>
      <c r="C190" s="130" t="str">
        <f>label.section8.TABLES.Line8.Head</f>
        <v>Gesamtumsatz</v>
      </c>
      <c r="D190" s="131"/>
      <c r="E190" s="135">
        <f>SUM(E182:E188)</f>
        <v>0</v>
      </c>
      <c r="F190" s="135">
        <f>SUM(F182:F188)</f>
        <v>0</v>
      </c>
      <c r="G190" s="136">
        <f>SUM(G182:G188)</f>
        <v>0</v>
      </c>
      <c r="H190" s="135">
        <f>SUM(H182:H188)</f>
        <v>0</v>
      </c>
      <c r="I190" s="137">
        <f>SUM(I182:I188)</f>
        <v>0</v>
      </c>
      <c r="J190" s="135"/>
      <c r="K190" s="145">
        <f>SUM(K182:K188)</f>
        <v>0</v>
      </c>
      <c r="L190" s="132"/>
      <c r="M190" s="140">
        <f>SUM(G190,K190)</f>
        <v>0</v>
      </c>
      <c r="N190" s="85"/>
      <c r="P190" s="159"/>
      <c r="Q190" s="159"/>
      <c r="R190" s="159"/>
      <c r="S190" s="159"/>
      <c r="T190" s="159"/>
      <c r="U190" s="159"/>
    </row>
    <row r="191" spans="1:21" s="1" customFormat="1" ht="10" customHeight="1" thickTop="1" x14ac:dyDescent="0.3">
      <c r="A191" s="111">
        <v>10</v>
      </c>
      <c r="B191" s="85"/>
      <c r="C191" s="87"/>
      <c r="D191" s="87"/>
      <c r="E191" s="87"/>
      <c r="F191" s="141"/>
      <c r="G191" s="141"/>
      <c r="H191" s="141"/>
      <c r="I191" s="141"/>
      <c r="J191" s="141"/>
      <c r="K191" s="141"/>
      <c r="L191" s="141"/>
      <c r="M191" s="141"/>
      <c r="N191" s="85"/>
      <c r="P191" s="159"/>
      <c r="Q191" s="159"/>
      <c r="R191" s="159"/>
      <c r="S191" s="159"/>
      <c r="T191" s="159"/>
      <c r="U191" s="159"/>
    </row>
    <row r="192" spans="1:21" s="1" customFormat="1" ht="15" customHeight="1" x14ac:dyDescent="0.3">
      <c r="A192" s="111">
        <v>15</v>
      </c>
      <c r="B192" s="85"/>
      <c r="C192" s="243" t="str">
        <f>label.section8_2.EngineerconstructionServices.AIRBUS</f>
        <v>* Bitte benennen Sie die Firmen des Airbus Konzerns (inkl. TIER 1 an Airbus Konzern), für die Ihr Unternehmen eine Dienstleistung erbringt:</v>
      </c>
      <c r="D192" s="243"/>
      <c r="E192" s="243"/>
      <c r="F192" s="243"/>
      <c r="G192" s="243"/>
      <c r="H192" s="243"/>
      <c r="I192" s="243"/>
      <c r="J192" s="243"/>
      <c r="K192" s="243"/>
      <c r="L192" s="243"/>
      <c r="M192" s="243"/>
      <c r="N192" s="85"/>
      <c r="P192" s="159"/>
      <c r="Q192" s="159"/>
      <c r="R192" s="159"/>
      <c r="S192" s="159"/>
      <c r="T192" s="159"/>
      <c r="U192" s="159"/>
    </row>
    <row r="193" spans="1:21" s="1" customFormat="1" ht="5.15" customHeight="1" thickBot="1" x14ac:dyDescent="0.35">
      <c r="A193" s="111">
        <v>5</v>
      </c>
      <c r="B193" s="85"/>
      <c r="C193" s="85"/>
      <c r="D193" s="106"/>
      <c r="E193" s="106"/>
      <c r="F193" s="106"/>
      <c r="G193" s="106"/>
      <c r="H193" s="106"/>
      <c r="I193" s="106"/>
      <c r="J193" s="106"/>
      <c r="K193" s="106"/>
      <c r="L193" s="106"/>
      <c r="M193" s="87"/>
      <c r="N193" s="85"/>
      <c r="P193" s="159"/>
      <c r="Q193" s="159"/>
      <c r="R193" s="159"/>
      <c r="S193" s="159"/>
      <c r="T193" s="159"/>
      <c r="U193" s="159"/>
    </row>
    <row r="194" spans="1:21" s="1" customFormat="1" ht="17.149999999999999" customHeight="1" x14ac:dyDescent="0.3">
      <c r="A194" s="111">
        <v>17</v>
      </c>
      <c r="B194" s="85"/>
      <c r="C194" s="244"/>
      <c r="D194" s="245"/>
      <c r="E194" s="245"/>
      <c r="F194" s="245"/>
      <c r="G194" s="245"/>
      <c r="H194" s="245"/>
      <c r="I194" s="245"/>
      <c r="J194" s="245"/>
      <c r="K194" s="245"/>
      <c r="L194" s="245"/>
      <c r="M194" s="246"/>
      <c r="N194" s="85"/>
      <c r="P194" s="159"/>
      <c r="Q194" s="159"/>
      <c r="R194" s="159"/>
      <c r="S194" s="159"/>
      <c r="T194" s="159"/>
      <c r="U194" s="159"/>
    </row>
    <row r="195" spans="1:21" s="1" customFormat="1" ht="17.149999999999999" customHeight="1" x14ac:dyDescent="0.3">
      <c r="A195" s="111">
        <v>17</v>
      </c>
      <c r="B195" s="85"/>
      <c r="C195" s="233"/>
      <c r="D195" s="234"/>
      <c r="E195" s="234"/>
      <c r="F195" s="234"/>
      <c r="G195" s="234"/>
      <c r="H195" s="234"/>
      <c r="I195" s="234"/>
      <c r="J195" s="234"/>
      <c r="K195" s="234"/>
      <c r="L195" s="234"/>
      <c r="M195" s="235"/>
      <c r="N195" s="85"/>
      <c r="P195" s="159"/>
      <c r="Q195" s="159"/>
      <c r="R195" s="159"/>
      <c r="S195" s="159"/>
      <c r="T195" s="159"/>
      <c r="U195" s="159"/>
    </row>
    <row r="196" spans="1:21" s="1" customFormat="1" ht="17.149999999999999" customHeight="1" x14ac:dyDescent="0.3">
      <c r="A196" s="111">
        <v>17</v>
      </c>
      <c r="B196" s="85"/>
      <c r="C196" s="233"/>
      <c r="D196" s="234"/>
      <c r="E196" s="234"/>
      <c r="F196" s="234"/>
      <c r="G196" s="234"/>
      <c r="H196" s="234"/>
      <c r="I196" s="234"/>
      <c r="J196" s="234"/>
      <c r="K196" s="234"/>
      <c r="L196" s="234"/>
      <c r="M196" s="235"/>
      <c r="N196" s="85"/>
      <c r="P196" s="159"/>
      <c r="Q196" s="159"/>
      <c r="R196" s="159"/>
      <c r="S196" s="159"/>
      <c r="T196" s="159"/>
      <c r="U196" s="159"/>
    </row>
    <row r="197" spans="1:21" s="1" customFormat="1" ht="17.149999999999999" customHeight="1" thickBot="1" x14ac:dyDescent="0.35">
      <c r="A197" s="111">
        <v>17</v>
      </c>
      <c r="B197" s="85"/>
      <c r="C197" s="251"/>
      <c r="D197" s="252"/>
      <c r="E197" s="252"/>
      <c r="F197" s="252"/>
      <c r="G197" s="252"/>
      <c r="H197" s="252"/>
      <c r="I197" s="252"/>
      <c r="J197" s="252"/>
      <c r="K197" s="252"/>
      <c r="L197" s="252"/>
      <c r="M197" s="253"/>
      <c r="N197" s="85"/>
      <c r="P197" s="159"/>
      <c r="Q197" s="159"/>
      <c r="R197" s="159"/>
      <c r="S197" s="159"/>
      <c r="T197" s="159"/>
      <c r="U197" s="159"/>
    </row>
    <row r="198" spans="1:21" s="1" customFormat="1" ht="10" customHeight="1" x14ac:dyDescent="0.3">
      <c r="A198" s="111">
        <v>10</v>
      </c>
      <c r="B198" s="85"/>
      <c r="C198" s="87"/>
      <c r="D198" s="87"/>
      <c r="E198" s="87"/>
      <c r="F198" s="141"/>
      <c r="G198" s="141"/>
      <c r="H198" s="141"/>
      <c r="I198" s="141"/>
      <c r="J198" s="141"/>
      <c r="K198" s="141"/>
      <c r="L198" s="141"/>
      <c r="M198" s="141"/>
      <c r="N198" s="85"/>
      <c r="P198" s="159"/>
      <c r="Q198" s="159"/>
      <c r="R198" s="159"/>
      <c r="S198" s="159"/>
      <c r="T198" s="159"/>
      <c r="U198" s="159"/>
    </row>
    <row r="199" spans="1:21" s="1" customFormat="1" ht="15" customHeight="1" x14ac:dyDescent="0.3">
      <c r="A199" s="111">
        <v>15</v>
      </c>
      <c r="B199" s="85"/>
      <c r="C199" s="243" t="str">
        <f>label.section8_2.EngineerconstructionServices.Supplier</f>
        <v>** Bitte benennen Sie die anderen Hersteller und deren Umsatzanteile, für die Ihr Unternehmen eine Dienstleistung erbringt:</v>
      </c>
      <c r="D199" s="243"/>
      <c r="E199" s="243"/>
      <c r="F199" s="243"/>
      <c r="G199" s="243"/>
      <c r="H199" s="243"/>
      <c r="I199" s="243"/>
      <c r="J199" s="243"/>
      <c r="K199" s="243"/>
      <c r="L199" s="243"/>
      <c r="M199" s="243"/>
      <c r="N199" s="85"/>
      <c r="P199" s="159"/>
      <c r="Q199" s="159"/>
      <c r="R199" s="159"/>
      <c r="S199" s="159"/>
      <c r="T199" s="159"/>
      <c r="U199" s="159"/>
    </row>
    <row r="200" spans="1:21" s="1" customFormat="1" ht="5.15" customHeight="1" thickBot="1" x14ac:dyDescent="0.35">
      <c r="A200" s="111">
        <v>5</v>
      </c>
      <c r="B200" s="85"/>
      <c r="C200" s="85"/>
      <c r="D200" s="106"/>
      <c r="E200" s="106"/>
      <c r="F200" s="106"/>
      <c r="G200" s="106"/>
      <c r="H200" s="106"/>
      <c r="I200" s="106"/>
      <c r="J200" s="106"/>
      <c r="K200" s="106"/>
      <c r="L200" s="106"/>
      <c r="M200" s="87"/>
      <c r="N200" s="85"/>
      <c r="P200" s="159"/>
      <c r="Q200" s="159"/>
      <c r="R200" s="159"/>
      <c r="S200" s="159"/>
      <c r="T200" s="159"/>
      <c r="U200" s="159"/>
    </row>
    <row r="201" spans="1:21" s="1" customFormat="1" ht="17.149999999999999" customHeight="1" x14ac:dyDescent="0.3">
      <c r="A201" s="111">
        <v>17</v>
      </c>
      <c r="B201" s="85"/>
      <c r="C201" s="244"/>
      <c r="D201" s="245"/>
      <c r="E201" s="245"/>
      <c r="F201" s="245"/>
      <c r="G201" s="245"/>
      <c r="H201" s="245"/>
      <c r="I201" s="245"/>
      <c r="J201" s="245"/>
      <c r="K201" s="245"/>
      <c r="L201" s="245"/>
      <c r="M201" s="246"/>
      <c r="N201" s="85"/>
      <c r="P201" s="159"/>
      <c r="Q201" s="159"/>
      <c r="R201" s="159"/>
      <c r="S201" s="159"/>
      <c r="T201" s="159"/>
      <c r="U201" s="159"/>
    </row>
    <row r="202" spans="1:21" s="1" customFormat="1" ht="17.149999999999999" customHeight="1" x14ac:dyDescent="0.3">
      <c r="A202" s="111">
        <v>17</v>
      </c>
      <c r="B202" s="85"/>
      <c r="C202" s="233"/>
      <c r="D202" s="234"/>
      <c r="E202" s="234"/>
      <c r="F202" s="234"/>
      <c r="G202" s="234"/>
      <c r="H202" s="234"/>
      <c r="I202" s="234"/>
      <c r="J202" s="234"/>
      <c r="K202" s="234"/>
      <c r="L202" s="234"/>
      <c r="M202" s="235"/>
      <c r="N202" s="85"/>
      <c r="P202" s="159"/>
      <c r="Q202" s="159"/>
      <c r="R202" s="159"/>
      <c r="S202" s="159"/>
      <c r="T202" s="159"/>
      <c r="U202" s="159"/>
    </row>
    <row r="203" spans="1:21" s="1" customFormat="1" ht="17.149999999999999" customHeight="1" x14ac:dyDescent="0.3">
      <c r="A203" s="111">
        <v>17</v>
      </c>
      <c r="B203" s="85"/>
      <c r="C203" s="233"/>
      <c r="D203" s="234"/>
      <c r="E203" s="234"/>
      <c r="F203" s="234"/>
      <c r="G203" s="234"/>
      <c r="H203" s="234"/>
      <c r="I203" s="234"/>
      <c r="J203" s="234"/>
      <c r="K203" s="234"/>
      <c r="L203" s="234"/>
      <c r="M203" s="235"/>
      <c r="N203" s="85"/>
      <c r="P203" s="159"/>
      <c r="Q203" s="159"/>
      <c r="R203" s="159"/>
      <c r="S203" s="159"/>
      <c r="T203" s="159"/>
      <c r="U203" s="159"/>
    </row>
    <row r="204" spans="1:21" s="1" customFormat="1" ht="17.149999999999999" customHeight="1" thickBot="1" x14ac:dyDescent="0.35">
      <c r="A204" s="111">
        <v>17</v>
      </c>
      <c r="B204" s="85"/>
      <c r="C204" s="251"/>
      <c r="D204" s="252"/>
      <c r="E204" s="252"/>
      <c r="F204" s="252"/>
      <c r="G204" s="252"/>
      <c r="H204" s="252"/>
      <c r="I204" s="252"/>
      <c r="J204" s="252"/>
      <c r="K204" s="252"/>
      <c r="L204" s="252"/>
      <c r="M204" s="253"/>
      <c r="N204" s="85"/>
      <c r="P204" s="159"/>
      <c r="Q204" s="159"/>
      <c r="R204" s="159"/>
      <c r="S204" s="159"/>
      <c r="T204" s="159"/>
      <c r="U204" s="159"/>
    </row>
    <row r="205" spans="1:21" s="1" customFormat="1" ht="15" customHeight="1" x14ac:dyDescent="0.3">
      <c r="A205" s="111">
        <v>15</v>
      </c>
      <c r="B205" s="85"/>
      <c r="C205" s="87"/>
      <c r="D205" s="87"/>
      <c r="E205" s="87"/>
      <c r="F205" s="141"/>
      <c r="G205" s="141"/>
      <c r="H205" s="141"/>
      <c r="I205" s="141"/>
      <c r="J205" s="141"/>
      <c r="K205" s="141"/>
      <c r="L205" s="141"/>
      <c r="M205" s="141"/>
      <c r="N205" s="85"/>
      <c r="P205" s="159"/>
      <c r="Q205" s="159"/>
      <c r="R205" s="159"/>
      <c r="S205" s="159"/>
      <c r="T205" s="159"/>
      <c r="U205" s="159"/>
    </row>
    <row r="206" spans="1:21" s="1" customFormat="1" ht="17.149999999999999" customHeight="1" x14ac:dyDescent="0.3">
      <c r="A206" s="111">
        <v>17</v>
      </c>
      <c r="B206" s="85" t="s">
        <v>55</v>
      </c>
      <c r="C206" s="83" t="str">
        <f>label.section8_3.LabourLeasing</f>
        <v>8.3. Arbeitnehmerüberlassung (AÜ)</v>
      </c>
      <c r="D206" s="83"/>
      <c r="E206" s="88"/>
      <c r="F206" s="88"/>
      <c r="G206" s="88"/>
      <c r="H206" s="88"/>
      <c r="I206" s="88"/>
      <c r="J206" s="88"/>
      <c r="K206" s="88"/>
      <c r="L206" s="88"/>
      <c r="M206" s="88"/>
      <c r="N206" s="85"/>
      <c r="P206" s="159"/>
      <c r="Q206" s="159"/>
      <c r="R206" s="159"/>
      <c r="S206" s="159"/>
      <c r="T206" s="159"/>
      <c r="U206" s="159"/>
    </row>
    <row r="207" spans="1:21" s="1" customFormat="1" ht="28.5" hidden="1" customHeight="1" x14ac:dyDescent="0.3">
      <c r="A207" s="111"/>
      <c r="B207" s="85"/>
      <c r="C207" s="87"/>
      <c r="D207" s="87"/>
      <c r="E207" s="118" t="s">
        <v>239</v>
      </c>
      <c r="F207" s="118" t="s">
        <v>233</v>
      </c>
      <c r="G207" s="118" t="s">
        <v>234</v>
      </c>
      <c r="H207" s="118" t="s">
        <v>240</v>
      </c>
      <c r="I207" s="118" t="s">
        <v>235</v>
      </c>
      <c r="J207" s="118"/>
      <c r="K207" s="118" t="s">
        <v>236</v>
      </c>
      <c r="L207" s="117"/>
      <c r="M207" s="117" t="s">
        <v>241</v>
      </c>
      <c r="N207" s="85"/>
      <c r="P207" s="159"/>
      <c r="Q207" s="159"/>
      <c r="R207" s="159"/>
      <c r="S207" s="159"/>
      <c r="T207" s="159"/>
      <c r="U207" s="159"/>
    </row>
    <row r="208" spans="1:21" s="1" customFormat="1" ht="5.15" customHeight="1" thickBot="1" x14ac:dyDescent="0.35">
      <c r="A208" s="111">
        <v>5</v>
      </c>
      <c r="B208" s="85"/>
      <c r="C208" s="85"/>
      <c r="D208" s="106"/>
      <c r="E208" s="106"/>
      <c r="F208" s="106"/>
      <c r="G208" s="106"/>
      <c r="H208" s="106"/>
      <c r="I208" s="106"/>
      <c r="J208" s="106"/>
      <c r="K208" s="106"/>
      <c r="L208" s="106"/>
      <c r="M208" s="87"/>
      <c r="N208" s="85"/>
      <c r="P208" s="159"/>
      <c r="Q208" s="159"/>
      <c r="R208" s="159"/>
      <c r="S208" s="159"/>
      <c r="T208" s="159"/>
      <c r="U208" s="159"/>
    </row>
    <row r="209" spans="1:21" s="2" customFormat="1" ht="15" customHeight="1" thickTop="1" x14ac:dyDescent="0.25">
      <c r="A209" s="111">
        <v>15</v>
      </c>
      <c r="B209" s="162" t="s">
        <v>329</v>
      </c>
      <c r="C209" s="183" t="s">
        <v>339</v>
      </c>
      <c r="D209" s="125"/>
      <c r="E209" s="124" t="s">
        <v>237</v>
      </c>
      <c r="F209" s="127" t="s">
        <v>237</v>
      </c>
      <c r="G209" s="129" t="s">
        <v>237</v>
      </c>
      <c r="H209" s="124" t="s">
        <v>237</v>
      </c>
      <c r="I209" s="127" t="s">
        <v>237</v>
      </c>
      <c r="J209" s="128"/>
      <c r="K209" s="127" t="s">
        <v>237</v>
      </c>
      <c r="L209" s="148"/>
      <c r="M209" s="119" t="s">
        <v>237</v>
      </c>
      <c r="N209" s="89"/>
      <c r="P209" s="1"/>
      <c r="Q209" s="161"/>
      <c r="R209" s="161"/>
      <c r="S209" s="161"/>
      <c r="T209" s="1"/>
      <c r="U209" s="161"/>
    </row>
    <row r="210" spans="1:21" s="2" customFormat="1" ht="15" customHeight="1" x14ac:dyDescent="0.25">
      <c r="A210" s="111">
        <v>15</v>
      </c>
      <c r="B210" s="162" t="s">
        <v>330</v>
      </c>
      <c r="C210" s="184" t="s">
        <v>339</v>
      </c>
      <c r="D210" s="152"/>
      <c r="E210" s="247" t="str">
        <f>label.section8.Table.HeadlineAirbus</f>
        <v>Airbus Konzern*</v>
      </c>
      <c r="F210" s="248"/>
      <c r="G210" s="249"/>
      <c r="H210" s="255" t="str">
        <f>label.section8.Table.HeadlineNonAirbus</f>
        <v>Andere Hersteller**</v>
      </c>
      <c r="I210" s="256"/>
      <c r="J210" s="256"/>
      <c r="K210" s="256"/>
      <c r="L210" s="153"/>
      <c r="M210" s="154"/>
      <c r="N210" s="89"/>
      <c r="P210" s="1"/>
      <c r="Q210" s="161"/>
      <c r="R210" s="161"/>
      <c r="S210" s="161"/>
      <c r="T210" s="1"/>
      <c r="U210" s="161"/>
    </row>
    <row r="211" spans="1:21" s="2" customFormat="1" ht="45" customHeight="1" x14ac:dyDescent="0.25">
      <c r="A211" s="111">
        <v>45</v>
      </c>
      <c r="B211" s="89"/>
      <c r="C211" s="120" t="str">
        <f>label.section8_3.LabourLeasing.Col1.Headline</f>
        <v>Arbeitnehmerüberlassung (AÜ)</v>
      </c>
      <c r="D211" s="126"/>
      <c r="E211" s="227" t="str">
        <f>label.section8.TABLES.Col03.Headline</f>
        <v>Umsatzanteil ROW</v>
      </c>
      <c r="F211" s="226" t="str">
        <f>label.section8.TABLES.Col04.Headline</f>
        <v>Umsatzanteil USA / CAN</v>
      </c>
      <c r="G211" s="228" t="str">
        <f>label.section8.TABLES.Col05.Headline</f>
        <v>Teilsumme Airbus Konzern*</v>
      </c>
      <c r="H211" s="227" t="str">
        <f>label.section8.TABLES.Col06.Headline</f>
        <v>Umsatzanteil ROW</v>
      </c>
      <c r="I211" s="226" t="str">
        <f>label.section8.TABLES.Col07.Headline</f>
        <v>Umsatzanteil USA / CAN</v>
      </c>
      <c r="J211" s="229"/>
      <c r="K211" s="226" t="str">
        <f>label.section8.TABLES.Col09.Headline</f>
        <v>Teilsumme andere Hersteller**</v>
      </c>
      <c r="L211" s="230"/>
      <c r="M211" s="231" t="str">
        <f>label.section8.TABLES.Col11.Headline</f>
        <v>Zu versichernder Plan-Umsatz</v>
      </c>
      <c r="N211" s="89"/>
      <c r="P211" s="161"/>
      <c r="Q211" s="161"/>
      <c r="R211" s="161"/>
      <c r="S211" s="161"/>
      <c r="T211" s="161"/>
      <c r="U211" s="161"/>
    </row>
    <row r="212" spans="1:21" s="1" customFormat="1" ht="5.15" customHeight="1" x14ac:dyDescent="0.3">
      <c r="A212" s="111">
        <v>5</v>
      </c>
      <c r="B212" s="85"/>
      <c r="C212" s="121"/>
      <c r="D212" s="106"/>
      <c r="E212" s="106"/>
      <c r="F212" s="106"/>
      <c r="G212" s="106"/>
      <c r="H212" s="106"/>
      <c r="I212" s="106"/>
      <c r="J212" s="106"/>
      <c r="K212" s="106"/>
      <c r="L212" s="149"/>
      <c r="M212" s="122"/>
      <c r="N212" s="85"/>
      <c r="P212" s="159"/>
      <c r="Q212" s="159"/>
      <c r="R212" s="159"/>
      <c r="S212" s="159"/>
      <c r="T212" s="159"/>
      <c r="U212" s="159"/>
    </row>
    <row r="213" spans="1:21" s="1" customFormat="1" ht="17.149999999999999" customHeight="1" x14ac:dyDescent="0.3">
      <c r="A213" s="111">
        <v>17</v>
      </c>
      <c r="B213" s="85"/>
      <c r="C213" s="123" t="str">
        <f>label.section8.TABLES.Line1.Head</f>
        <v>Zivile Flugzeuge</v>
      </c>
      <c r="D213" s="126"/>
      <c r="E213" s="175"/>
      <c r="F213" s="176"/>
      <c r="G213" s="163">
        <f t="shared" ref="G213:G219" si="6">SUM(E213:F213)</f>
        <v>0</v>
      </c>
      <c r="H213" s="175"/>
      <c r="I213" s="176"/>
      <c r="J213" s="138"/>
      <c r="K213" s="165">
        <f t="shared" ref="K213:K219" si="7">SUM(H213:I213)</f>
        <v>0</v>
      </c>
      <c r="L213" s="167"/>
      <c r="M213" s="146">
        <f t="shared" ref="M213:M219" si="8">SUM(G213,K213)</f>
        <v>0</v>
      </c>
      <c r="N213" s="85"/>
      <c r="P213" s="159"/>
      <c r="Q213" s="159"/>
      <c r="R213" s="159"/>
      <c r="S213" s="159"/>
      <c r="T213" s="159"/>
      <c r="U213" s="159"/>
    </row>
    <row r="214" spans="1:21" s="1" customFormat="1" ht="17.149999999999999" customHeight="1" x14ac:dyDescent="0.3">
      <c r="A214" s="111">
        <v>17</v>
      </c>
      <c r="B214" s="85"/>
      <c r="C214" s="123" t="str">
        <f>label.section8.TABLES.Line2.Head</f>
        <v>Militärische Flugzeuge</v>
      </c>
      <c r="D214" s="126"/>
      <c r="E214" s="175"/>
      <c r="F214" s="176"/>
      <c r="G214" s="163">
        <f t="shared" si="6"/>
        <v>0</v>
      </c>
      <c r="H214" s="175"/>
      <c r="I214" s="176"/>
      <c r="J214" s="138"/>
      <c r="K214" s="165">
        <f t="shared" si="7"/>
        <v>0</v>
      </c>
      <c r="L214" s="167"/>
      <c r="M214" s="146">
        <f t="shared" si="8"/>
        <v>0</v>
      </c>
      <c r="N214" s="85"/>
      <c r="Q214" s="159"/>
      <c r="R214" s="159"/>
      <c r="S214" s="159"/>
      <c r="T214" s="159"/>
      <c r="U214" s="159"/>
    </row>
    <row r="215" spans="1:21" s="1" customFormat="1" ht="17.149999999999999" customHeight="1" x14ac:dyDescent="0.3">
      <c r="A215" s="111">
        <v>17</v>
      </c>
      <c r="B215" s="85"/>
      <c r="C215" s="123" t="str">
        <f>label.section8.TABLES.Line3.Head</f>
        <v>Zivile Helikopter</v>
      </c>
      <c r="D215" s="126"/>
      <c r="E215" s="175"/>
      <c r="F215" s="176"/>
      <c r="G215" s="163">
        <f t="shared" si="6"/>
        <v>0</v>
      </c>
      <c r="H215" s="175"/>
      <c r="I215" s="176"/>
      <c r="J215" s="138"/>
      <c r="K215" s="165">
        <f t="shared" si="7"/>
        <v>0</v>
      </c>
      <c r="L215" s="167"/>
      <c r="M215" s="146">
        <f t="shared" si="8"/>
        <v>0</v>
      </c>
      <c r="N215" s="85"/>
      <c r="Q215" s="159"/>
      <c r="R215" s="159"/>
      <c r="S215" s="159"/>
      <c r="T215" s="159"/>
      <c r="U215" s="159"/>
    </row>
    <row r="216" spans="1:21" s="1" customFormat="1" ht="17.149999999999999" customHeight="1" x14ac:dyDescent="0.3">
      <c r="A216" s="111">
        <v>17</v>
      </c>
      <c r="B216" s="85"/>
      <c r="C216" s="123" t="str">
        <f>label.section8.TABLES.Line4.Head</f>
        <v>Militärische Helikopter</v>
      </c>
      <c r="D216" s="126"/>
      <c r="E216" s="175"/>
      <c r="F216" s="176"/>
      <c r="G216" s="163">
        <f t="shared" si="6"/>
        <v>0</v>
      </c>
      <c r="H216" s="175"/>
      <c r="I216" s="176"/>
      <c r="J216" s="138"/>
      <c r="K216" s="165">
        <f t="shared" si="7"/>
        <v>0</v>
      </c>
      <c r="L216" s="167"/>
      <c r="M216" s="146">
        <f t="shared" si="8"/>
        <v>0</v>
      </c>
      <c r="N216" s="85"/>
      <c r="P216" s="159"/>
      <c r="Q216" s="159"/>
      <c r="R216" s="159"/>
      <c r="S216" s="159"/>
      <c r="T216" s="159"/>
      <c r="U216" s="159"/>
    </row>
    <row r="217" spans="1:21" s="1" customFormat="1" ht="17.149999999999999" customHeight="1" x14ac:dyDescent="0.3">
      <c r="A217" s="111">
        <v>17</v>
      </c>
      <c r="B217" s="85"/>
      <c r="C217" s="123" t="str">
        <f>label.section8.TABLES.Line5.Head</f>
        <v>Sonst. zivile Luftfahrt</v>
      </c>
      <c r="D217" s="126"/>
      <c r="E217" s="175"/>
      <c r="F217" s="176"/>
      <c r="G217" s="163">
        <f t="shared" si="6"/>
        <v>0</v>
      </c>
      <c r="H217" s="175"/>
      <c r="I217" s="176"/>
      <c r="J217" s="138"/>
      <c r="K217" s="165">
        <f t="shared" si="7"/>
        <v>0</v>
      </c>
      <c r="L217" s="167"/>
      <c r="M217" s="146">
        <f t="shared" si="8"/>
        <v>0</v>
      </c>
      <c r="N217" s="85"/>
      <c r="P217" s="159"/>
      <c r="Q217" s="159"/>
      <c r="R217" s="159"/>
      <c r="S217" s="159"/>
      <c r="T217" s="159"/>
      <c r="U217" s="159"/>
    </row>
    <row r="218" spans="1:21" s="1" customFormat="1" ht="17.149999999999999" customHeight="1" x14ac:dyDescent="0.3">
      <c r="A218" s="111">
        <v>17</v>
      </c>
      <c r="B218" s="85"/>
      <c r="C218" s="123" t="str">
        <f>label.section8.TABLES.Line6.Head</f>
        <v>Sonst. militärische Luftfahrt</v>
      </c>
      <c r="D218" s="126"/>
      <c r="E218" s="175"/>
      <c r="F218" s="176"/>
      <c r="G218" s="163">
        <f t="shared" si="6"/>
        <v>0</v>
      </c>
      <c r="H218" s="175"/>
      <c r="I218" s="176"/>
      <c r="J218" s="138"/>
      <c r="K218" s="165">
        <f t="shared" si="7"/>
        <v>0</v>
      </c>
      <c r="L218" s="167"/>
      <c r="M218" s="146">
        <f t="shared" si="8"/>
        <v>0</v>
      </c>
      <c r="N218" s="85"/>
      <c r="P218" s="159"/>
      <c r="Q218" s="159"/>
      <c r="R218" s="159"/>
      <c r="S218" s="159"/>
      <c r="T218" s="159"/>
      <c r="U218" s="159"/>
    </row>
    <row r="219" spans="1:21" s="1" customFormat="1" ht="17.149999999999999" customHeight="1" thickBot="1" x14ac:dyDescent="0.35">
      <c r="A219" s="111">
        <v>17</v>
      </c>
      <c r="B219" s="85"/>
      <c r="C219" s="133" t="str">
        <f>label.section8.TABLES.Line7.Head</f>
        <v>Raumfahrt</v>
      </c>
      <c r="D219" s="134"/>
      <c r="E219" s="175"/>
      <c r="F219" s="176"/>
      <c r="G219" s="164">
        <f t="shared" si="6"/>
        <v>0</v>
      </c>
      <c r="H219" s="175"/>
      <c r="I219" s="176"/>
      <c r="J219" s="139"/>
      <c r="K219" s="166">
        <f t="shared" si="7"/>
        <v>0</v>
      </c>
      <c r="L219" s="168"/>
      <c r="M219" s="147">
        <f t="shared" si="8"/>
        <v>0</v>
      </c>
      <c r="N219" s="85"/>
      <c r="P219" s="159"/>
      <c r="Q219" s="159"/>
      <c r="R219" s="159"/>
      <c r="S219" s="159"/>
      <c r="T219" s="159"/>
      <c r="U219" s="159"/>
    </row>
    <row r="220" spans="1:21" s="1" customFormat="1" ht="5.15" customHeight="1" thickBot="1" x14ac:dyDescent="0.35">
      <c r="A220" s="111">
        <v>5</v>
      </c>
      <c r="B220" s="85"/>
      <c r="C220" s="142"/>
      <c r="D220" s="143"/>
      <c r="E220" s="143"/>
      <c r="F220" s="143"/>
      <c r="G220" s="143"/>
      <c r="H220" s="143"/>
      <c r="I220" s="143"/>
      <c r="J220" s="143"/>
      <c r="K220" s="143"/>
      <c r="L220" s="143"/>
      <c r="M220" s="144"/>
      <c r="N220" s="85"/>
      <c r="P220" s="159"/>
      <c r="Q220" s="159"/>
      <c r="R220" s="159"/>
      <c r="S220" s="159"/>
      <c r="T220" s="159"/>
      <c r="U220" s="159"/>
    </row>
    <row r="221" spans="1:21" s="1" customFormat="1" ht="17.149999999999999" customHeight="1" thickBot="1" x14ac:dyDescent="0.35">
      <c r="A221" s="111">
        <v>17</v>
      </c>
      <c r="B221" s="85"/>
      <c r="C221" s="130" t="str">
        <f>label.section8.TABLES.Line8.Head</f>
        <v>Gesamtumsatz</v>
      </c>
      <c r="D221" s="131"/>
      <c r="E221" s="135">
        <f>SUM(E213:E219)</f>
        <v>0</v>
      </c>
      <c r="F221" s="135">
        <f>SUM(F213:F219)</f>
        <v>0</v>
      </c>
      <c r="G221" s="136">
        <f>SUM(G213:G219)</f>
        <v>0</v>
      </c>
      <c r="H221" s="135">
        <f>SUM(H213:H219)</f>
        <v>0</v>
      </c>
      <c r="I221" s="137">
        <f>SUM(I213:I219)</f>
        <v>0</v>
      </c>
      <c r="J221" s="135"/>
      <c r="K221" s="145">
        <f>SUM(K213:K219)</f>
        <v>0</v>
      </c>
      <c r="L221" s="132"/>
      <c r="M221" s="140">
        <f>SUM(G221,K221)</f>
        <v>0</v>
      </c>
      <c r="N221" s="85"/>
      <c r="P221" s="159"/>
      <c r="Q221" s="159"/>
      <c r="R221" s="159"/>
      <c r="S221" s="159"/>
      <c r="T221" s="159"/>
      <c r="U221" s="159"/>
    </row>
    <row r="222" spans="1:21" s="1" customFormat="1" ht="15" customHeight="1" thickTop="1" x14ac:dyDescent="0.3">
      <c r="A222" s="111">
        <v>15</v>
      </c>
      <c r="B222" s="85"/>
      <c r="C222" s="87"/>
      <c r="D222" s="87"/>
      <c r="E222" s="87"/>
      <c r="F222" s="141"/>
      <c r="G222" s="141"/>
      <c r="H222" s="141"/>
      <c r="I222" s="141"/>
      <c r="J222" s="141"/>
      <c r="K222" s="141"/>
      <c r="L222" s="141"/>
      <c r="M222" s="141"/>
      <c r="N222" s="85"/>
      <c r="P222" s="159"/>
      <c r="Q222" s="159"/>
      <c r="R222" s="159"/>
      <c r="S222" s="159"/>
      <c r="T222" s="159"/>
      <c r="U222" s="159"/>
    </row>
    <row r="223" spans="1:21" s="1" customFormat="1" ht="15" customHeight="1" x14ac:dyDescent="0.3">
      <c r="A223" s="111">
        <v>15</v>
      </c>
      <c r="B223" s="85"/>
      <c r="C223" s="243" t="str">
        <f>label.section8_3.LabourLeasing.AIRBUS</f>
        <v>* Bitte benennen Sie die Firmen des Airbus Konzerns (inkl. TIER 1 an Airbus Konzern), denen Ihr Unternehmen Arbeitskräfte stellt:</v>
      </c>
      <c r="D223" s="243"/>
      <c r="E223" s="243"/>
      <c r="F223" s="243"/>
      <c r="G223" s="243"/>
      <c r="H223" s="243"/>
      <c r="I223" s="243"/>
      <c r="J223" s="243"/>
      <c r="K223" s="243"/>
      <c r="L223" s="243"/>
      <c r="M223" s="243"/>
      <c r="N223" s="85"/>
      <c r="P223" s="159"/>
      <c r="Q223" s="159"/>
      <c r="R223" s="159"/>
      <c r="S223" s="159"/>
      <c r="T223" s="159"/>
      <c r="U223" s="159"/>
    </row>
    <row r="224" spans="1:21" s="1" customFormat="1" ht="5.15" customHeight="1" thickBot="1" x14ac:dyDescent="0.35">
      <c r="A224" s="111">
        <v>5</v>
      </c>
      <c r="B224" s="85"/>
      <c r="C224" s="85"/>
      <c r="D224" s="106"/>
      <c r="E224" s="106"/>
      <c r="F224" s="106"/>
      <c r="G224" s="106"/>
      <c r="H224" s="106"/>
      <c r="I224" s="106"/>
      <c r="J224" s="106"/>
      <c r="K224" s="106"/>
      <c r="L224" s="106"/>
      <c r="M224" s="87"/>
      <c r="N224" s="85"/>
      <c r="P224" s="159"/>
      <c r="Q224" s="159"/>
      <c r="R224" s="159"/>
      <c r="S224" s="159"/>
      <c r="T224" s="159"/>
      <c r="U224" s="159"/>
    </row>
    <row r="225" spans="1:21" s="1" customFormat="1" ht="17.149999999999999" customHeight="1" x14ac:dyDescent="0.3">
      <c r="A225" s="111">
        <v>17</v>
      </c>
      <c r="B225" s="85"/>
      <c r="C225" s="244"/>
      <c r="D225" s="245"/>
      <c r="E225" s="245"/>
      <c r="F225" s="245"/>
      <c r="G225" s="245"/>
      <c r="H225" s="245"/>
      <c r="I225" s="245"/>
      <c r="J225" s="245"/>
      <c r="K225" s="245"/>
      <c r="L225" s="245"/>
      <c r="M225" s="246"/>
      <c r="N225" s="85"/>
      <c r="P225" s="159"/>
      <c r="Q225" s="159"/>
      <c r="R225" s="159"/>
      <c r="S225" s="159"/>
      <c r="T225" s="159"/>
      <c r="U225" s="159"/>
    </row>
    <row r="226" spans="1:21" s="1" customFormat="1" ht="17.149999999999999" customHeight="1" x14ac:dyDescent="0.3">
      <c r="A226" s="111">
        <v>17</v>
      </c>
      <c r="B226" s="85"/>
      <c r="C226" s="233"/>
      <c r="D226" s="234"/>
      <c r="E226" s="234"/>
      <c r="F226" s="234"/>
      <c r="G226" s="234"/>
      <c r="H226" s="234"/>
      <c r="I226" s="234"/>
      <c r="J226" s="234"/>
      <c r="K226" s="234"/>
      <c r="L226" s="234"/>
      <c r="M226" s="235"/>
      <c r="N226" s="85"/>
      <c r="P226" s="159"/>
      <c r="Q226" s="159"/>
      <c r="R226" s="159"/>
      <c r="S226" s="159"/>
      <c r="T226" s="159"/>
      <c r="U226" s="159"/>
    </row>
    <row r="227" spans="1:21" s="1" customFormat="1" ht="17.149999999999999" customHeight="1" x14ac:dyDescent="0.3">
      <c r="A227" s="111">
        <v>17</v>
      </c>
      <c r="B227" s="85"/>
      <c r="C227" s="233"/>
      <c r="D227" s="234"/>
      <c r="E227" s="234"/>
      <c r="F227" s="234"/>
      <c r="G227" s="234"/>
      <c r="H227" s="234"/>
      <c r="I227" s="234"/>
      <c r="J227" s="234"/>
      <c r="K227" s="234"/>
      <c r="L227" s="234"/>
      <c r="M227" s="235"/>
      <c r="N227" s="85"/>
      <c r="P227" s="159"/>
      <c r="Q227" s="159"/>
      <c r="R227" s="159"/>
      <c r="S227" s="159"/>
      <c r="T227" s="159"/>
      <c r="U227" s="159"/>
    </row>
    <row r="228" spans="1:21" s="1" customFormat="1" ht="17.149999999999999" customHeight="1" thickBot="1" x14ac:dyDescent="0.35">
      <c r="A228" s="111">
        <v>17</v>
      </c>
      <c r="B228" s="85"/>
      <c r="C228" s="251"/>
      <c r="D228" s="252"/>
      <c r="E228" s="252"/>
      <c r="F228" s="252"/>
      <c r="G228" s="252"/>
      <c r="H228" s="252"/>
      <c r="I228" s="252"/>
      <c r="J228" s="252"/>
      <c r="K228" s="252"/>
      <c r="L228" s="252"/>
      <c r="M228" s="253"/>
      <c r="N228" s="85"/>
      <c r="P228" s="159"/>
      <c r="Q228" s="159"/>
      <c r="R228" s="159"/>
      <c r="S228" s="159"/>
      <c r="T228" s="159"/>
      <c r="U228" s="159"/>
    </row>
    <row r="229" spans="1:21" s="1" customFormat="1" ht="15" customHeight="1" x14ac:dyDescent="0.3">
      <c r="A229" s="111">
        <v>15</v>
      </c>
      <c r="B229" s="85"/>
      <c r="C229" s="87"/>
      <c r="D229" s="87"/>
      <c r="E229" s="87"/>
      <c r="F229" s="141"/>
      <c r="G229" s="141"/>
      <c r="H229" s="141"/>
      <c r="I229" s="141"/>
      <c r="J229" s="141"/>
      <c r="K229" s="141"/>
      <c r="L229" s="141"/>
      <c r="M229" s="141"/>
      <c r="N229" s="85"/>
      <c r="P229" s="159"/>
      <c r="Q229" s="159"/>
      <c r="R229" s="159"/>
      <c r="S229" s="159"/>
      <c r="T229" s="159"/>
      <c r="U229" s="159"/>
    </row>
    <row r="230" spans="1:21" s="1" customFormat="1" ht="15" customHeight="1" x14ac:dyDescent="0.3">
      <c r="A230" s="111">
        <v>15</v>
      </c>
      <c r="B230" s="85"/>
      <c r="C230" s="243" t="str">
        <f>label.section8_3.LabourLeasing.Supplier</f>
        <v>** Bitte benennen Sie die anderen Hersteller und deren Umsatzanteile, denen Ihr Unternehmen Arbeitskräfte stellt:</v>
      </c>
      <c r="D230" s="243"/>
      <c r="E230" s="243"/>
      <c r="F230" s="243"/>
      <c r="G230" s="243"/>
      <c r="H230" s="243"/>
      <c r="I230" s="243"/>
      <c r="J230" s="243"/>
      <c r="K230" s="243"/>
      <c r="L230" s="243"/>
      <c r="M230" s="243"/>
      <c r="N230" s="85"/>
      <c r="P230" s="159"/>
      <c r="Q230" s="159"/>
      <c r="R230" s="159"/>
      <c r="S230" s="159"/>
      <c r="T230" s="159"/>
      <c r="U230" s="159"/>
    </row>
    <row r="231" spans="1:21" s="1" customFormat="1" ht="5.15" customHeight="1" thickBot="1" x14ac:dyDescent="0.35">
      <c r="A231" s="111">
        <v>5</v>
      </c>
      <c r="B231" s="85"/>
      <c r="C231" s="85"/>
      <c r="D231" s="106"/>
      <c r="E231" s="106"/>
      <c r="F231" s="106"/>
      <c r="G231" s="106"/>
      <c r="H231" s="106"/>
      <c r="I231" s="106"/>
      <c r="J231" s="106"/>
      <c r="K231" s="106"/>
      <c r="L231" s="106"/>
      <c r="M231" s="87"/>
      <c r="N231" s="85"/>
      <c r="P231" s="159"/>
      <c r="Q231" s="159"/>
      <c r="R231" s="159"/>
      <c r="S231" s="159"/>
      <c r="T231" s="159"/>
      <c r="U231" s="159"/>
    </row>
    <row r="232" spans="1:21" s="1" customFormat="1" ht="17.149999999999999" customHeight="1" x14ac:dyDescent="0.3">
      <c r="A232" s="111">
        <v>17</v>
      </c>
      <c r="B232" s="85"/>
      <c r="C232" s="244"/>
      <c r="D232" s="245"/>
      <c r="E232" s="245"/>
      <c r="F232" s="245"/>
      <c r="G232" s="245"/>
      <c r="H232" s="245"/>
      <c r="I232" s="245"/>
      <c r="J232" s="245"/>
      <c r="K232" s="245"/>
      <c r="L232" s="245"/>
      <c r="M232" s="246"/>
      <c r="N232" s="85"/>
      <c r="P232" s="159"/>
      <c r="Q232" s="159"/>
      <c r="R232" s="159"/>
      <c r="S232" s="159"/>
      <c r="T232" s="159"/>
      <c r="U232" s="159"/>
    </row>
    <row r="233" spans="1:21" s="1" customFormat="1" ht="17.149999999999999" customHeight="1" x14ac:dyDescent="0.3">
      <c r="A233" s="111">
        <v>17</v>
      </c>
      <c r="B233" s="85"/>
      <c r="C233" s="233"/>
      <c r="D233" s="234"/>
      <c r="E233" s="234"/>
      <c r="F233" s="234"/>
      <c r="G233" s="234"/>
      <c r="H233" s="234"/>
      <c r="I233" s="234"/>
      <c r="J233" s="234"/>
      <c r="K233" s="234"/>
      <c r="L233" s="234"/>
      <c r="M233" s="235"/>
      <c r="N233" s="85"/>
      <c r="P233" s="159"/>
      <c r="Q233" s="159"/>
      <c r="R233" s="159"/>
      <c r="S233" s="159"/>
      <c r="T233" s="159"/>
      <c r="U233" s="159"/>
    </row>
    <row r="234" spans="1:21" s="1" customFormat="1" ht="17.149999999999999" customHeight="1" x14ac:dyDescent="0.3">
      <c r="A234" s="111">
        <v>17</v>
      </c>
      <c r="B234" s="85"/>
      <c r="C234" s="233"/>
      <c r="D234" s="234"/>
      <c r="E234" s="234"/>
      <c r="F234" s="234"/>
      <c r="G234" s="234"/>
      <c r="H234" s="234"/>
      <c r="I234" s="234"/>
      <c r="J234" s="234"/>
      <c r="K234" s="234"/>
      <c r="L234" s="234"/>
      <c r="M234" s="235"/>
      <c r="N234" s="85"/>
      <c r="P234" s="159"/>
      <c r="Q234" s="159"/>
      <c r="R234" s="159"/>
      <c r="S234" s="159"/>
      <c r="T234" s="159"/>
      <c r="U234" s="159"/>
    </row>
    <row r="235" spans="1:21" s="1" customFormat="1" ht="17.149999999999999" customHeight="1" thickBot="1" x14ac:dyDescent="0.35">
      <c r="A235" s="111">
        <v>17</v>
      </c>
      <c r="B235" s="85"/>
      <c r="C235" s="251"/>
      <c r="D235" s="252"/>
      <c r="E235" s="252"/>
      <c r="F235" s="252"/>
      <c r="G235" s="252"/>
      <c r="H235" s="252"/>
      <c r="I235" s="252"/>
      <c r="J235" s="252"/>
      <c r="K235" s="252"/>
      <c r="L235" s="252"/>
      <c r="M235" s="253"/>
      <c r="N235" s="85"/>
      <c r="P235" s="159"/>
      <c r="Q235" s="159"/>
      <c r="R235" s="159"/>
      <c r="S235" s="159"/>
      <c r="T235" s="159"/>
      <c r="U235" s="159"/>
    </row>
    <row r="236" spans="1:21" s="1" customFormat="1" ht="15" customHeight="1" x14ac:dyDescent="0.3">
      <c r="A236" s="111">
        <v>15</v>
      </c>
      <c r="B236" s="85"/>
      <c r="C236" s="87"/>
      <c r="D236" s="87"/>
      <c r="E236" s="87"/>
      <c r="F236" s="141"/>
      <c r="G236" s="141"/>
      <c r="H236" s="141"/>
      <c r="I236" s="141"/>
      <c r="J236" s="141"/>
      <c r="K236" s="141"/>
      <c r="L236" s="141"/>
      <c r="M236" s="141"/>
      <c r="N236" s="85"/>
      <c r="P236" s="159"/>
      <c r="Q236" s="159"/>
      <c r="R236" s="159"/>
      <c r="S236" s="159"/>
      <c r="T236" s="159"/>
      <c r="U236" s="159"/>
    </row>
    <row r="237" spans="1:21" s="1" customFormat="1" ht="17.149999999999999" customHeight="1" x14ac:dyDescent="0.3">
      <c r="A237" s="111">
        <v>17</v>
      </c>
      <c r="B237" s="85" t="s">
        <v>55</v>
      </c>
      <c r="C237" s="83" t="str">
        <f>label.section9.LocalInsurances</f>
        <v>9. Lokalpolicen: Luftfahrtprodukthaftpflichtversicherungen außerhalb der EU</v>
      </c>
      <c r="D237" s="83"/>
      <c r="E237" s="88"/>
      <c r="F237" s="88"/>
      <c r="G237" s="88"/>
      <c r="H237" s="88"/>
      <c r="I237" s="88"/>
      <c r="J237" s="88"/>
      <c r="K237" s="88"/>
      <c r="L237" s="88"/>
      <c r="M237" s="88"/>
      <c r="N237" s="85"/>
      <c r="P237" s="159"/>
      <c r="Q237" s="159"/>
      <c r="R237" s="159"/>
      <c r="S237" s="159"/>
      <c r="T237" s="159"/>
      <c r="U237" s="159"/>
    </row>
    <row r="238" spans="1:21" s="1" customFormat="1" ht="5.15" customHeight="1" x14ac:dyDescent="0.3">
      <c r="A238" s="111">
        <v>5</v>
      </c>
      <c r="B238" s="85"/>
      <c r="C238" s="85"/>
      <c r="D238" s="106"/>
      <c r="E238" s="106"/>
      <c r="F238" s="106"/>
      <c r="G238" s="106"/>
      <c r="H238" s="106"/>
      <c r="I238" s="106"/>
      <c r="J238" s="106"/>
      <c r="K238" s="106"/>
      <c r="L238" s="106"/>
      <c r="M238" s="87"/>
      <c r="N238" s="85"/>
      <c r="P238" s="159"/>
      <c r="Q238" s="159"/>
      <c r="R238" s="159"/>
      <c r="S238" s="159"/>
      <c r="T238" s="159"/>
      <c r="U238" s="159"/>
    </row>
    <row r="239" spans="1:21" s="1" customFormat="1" ht="15" customHeight="1" x14ac:dyDescent="0.3">
      <c r="A239" s="111">
        <v>15</v>
      </c>
      <c r="B239" s="85"/>
      <c r="C239" s="257" t="str">
        <f>label.section9.LocalInsurances.ExistingGE5M</f>
        <v>Bestehen anderweitig abgeschlossene Versicherungspolicen mit einer Mindestversicherungssumme von 5 Mio. USD?</v>
      </c>
      <c r="D239" s="257"/>
      <c r="E239" s="257"/>
      <c r="F239" s="257"/>
      <c r="G239" s="257"/>
      <c r="H239" s="257"/>
      <c r="I239" s="257"/>
      <c r="J239" s="257"/>
      <c r="K239" s="257"/>
      <c r="L239" s="94"/>
      <c r="M239" s="173"/>
      <c r="N239" s="85"/>
      <c r="P239" s="96" t="s">
        <v>331</v>
      </c>
      <c r="Q239" s="159"/>
      <c r="R239" s="159"/>
      <c r="S239" s="159"/>
      <c r="T239" s="159">
        <f>val.Sect9.ExistingLocalPolGT_USD5M.YESNO</f>
        <v>0</v>
      </c>
      <c r="U239" s="159"/>
    </row>
    <row r="240" spans="1:21" s="1" customFormat="1" ht="15" customHeight="1" x14ac:dyDescent="0.3">
      <c r="A240" s="111">
        <v>15</v>
      </c>
      <c r="B240" s="85"/>
      <c r="C240" s="258" t="str">
        <f>IF(OR(val.Sect9.ExistingLocalPolGT_USD5M.YESNO="Ja",val.Sect9.ExistingLocalPolGT_USD5M.YESNO="Yes",val.Sect9.ExistingLocalPolGT_USD5M.YESNO="Oui"),label.section9.LocalInsurances.ExistingConfirmations,"")</f>
        <v/>
      </c>
      <c r="D240" s="258"/>
      <c r="E240" s="258"/>
      <c r="F240" s="258"/>
      <c r="G240" s="258"/>
      <c r="H240" s="258"/>
      <c r="I240" s="258"/>
      <c r="J240" s="258"/>
      <c r="K240" s="258"/>
      <c r="L240" s="141"/>
      <c r="M240" s="141"/>
      <c r="N240" s="85"/>
      <c r="P240" s="159"/>
      <c r="Q240" s="159"/>
      <c r="R240" s="159"/>
      <c r="S240" s="159"/>
      <c r="T240" s="159"/>
      <c r="U240" s="159"/>
    </row>
    <row r="241" spans="1:30" s="1" customFormat="1" ht="15" customHeight="1" x14ac:dyDescent="0.3">
      <c r="A241" s="111">
        <v>15</v>
      </c>
      <c r="B241" s="85"/>
      <c r="C241" s="87"/>
      <c r="D241" s="87"/>
      <c r="E241" s="87"/>
      <c r="F241" s="141"/>
      <c r="G241" s="141"/>
      <c r="H241" s="141"/>
      <c r="I241" s="141"/>
      <c r="J241" s="141"/>
      <c r="K241" s="141"/>
      <c r="L241" s="141"/>
      <c r="M241" s="141"/>
      <c r="N241" s="85"/>
      <c r="P241" s="159"/>
      <c r="Q241" s="159"/>
      <c r="R241" s="159"/>
      <c r="S241" s="159"/>
      <c r="T241" s="159"/>
      <c r="U241" s="159"/>
    </row>
    <row r="242" spans="1:30" s="1" customFormat="1" ht="17.149999999999999" customHeight="1" x14ac:dyDescent="0.3">
      <c r="A242" s="111">
        <v>17</v>
      </c>
      <c r="B242" s="85" t="s">
        <v>55</v>
      </c>
      <c r="C242" s="257" t="str">
        <f>label.section9_1.LocalInsurances_Companies</f>
        <v>Angaben zu Gesellschaften, für die Lokalpolicen abgeschlossen werden sollen</v>
      </c>
      <c r="D242" s="257"/>
      <c r="E242" s="257"/>
      <c r="F242" s="257"/>
      <c r="G242" s="257"/>
      <c r="H242" s="257"/>
      <c r="I242" s="257"/>
      <c r="J242" s="257"/>
      <c r="K242" s="257"/>
      <c r="L242" s="257"/>
      <c r="M242" s="257"/>
      <c r="N242" s="85"/>
      <c r="P242" s="159"/>
      <c r="Q242" s="159"/>
      <c r="R242" s="159"/>
      <c r="S242" s="159"/>
      <c r="T242" s="159"/>
      <c r="U242" s="159"/>
    </row>
    <row r="243" spans="1:30" ht="45" customHeight="1" x14ac:dyDescent="0.3">
      <c r="A243" s="111">
        <v>45</v>
      </c>
      <c r="B243" s="85"/>
      <c r="C243" s="105" t="str">
        <f>label.Subsidiaries.Companyname</f>
        <v>Firmenname</v>
      </c>
      <c r="D243" s="87"/>
      <c r="E243" s="106" t="str">
        <f>label.Subsidiaries.AdressInclCountry</f>
        <v>Adresse inkl. Land</v>
      </c>
      <c r="F243" s="94"/>
      <c r="G243" s="94"/>
      <c r="H243" s="94"/>
      <c r="I243" s="106" t="str">
        <f>label.ContactMail</f>
        <v>E-Mail:</v>
      </c>
      <c r="J243" s="94"/>
      <c r="K243" s="94"/>
      <c r="L243" s="94"/>
      <c r="M243" s="214" t="str">
        <f>label.section9_1.LocalInsurances_Companies_ExtTurnOver</f>
        <v>Aussenumsatz in EUR</v>
      </c>
      <c r="N243" s="85"/>
      <c r="O243" s="3"/>
      <c r="P243" s="96"/>
      <c r="Q243" s="96"/>
      <c r="R243" s="96"/>
      <c r="S243" s="96"/>
      <c r="T243" s="96"/>
      <c r="U243" s="96"/>
      <c r="V243" s="3"/>
      <c r="W243" s="3"/>
      <c r="X243" s="3"/>
      <c r="Y243" s="3"/>
      <c r="Z243" s="3"/>
      <c r="AA243" s="3"/>
      <c r="AB243" s="3"/>
      <c r="AC243" s="3"/>
      <c r="AD243" s="3"/>
    </row>
    <row r="244" spans="1:30" ht="5.15" customHeight="1" x14ac:dyDescent="0.3">
      <c r="A244" s="111">
        <v>5</v>
      </c>
      <c r="B244" s="85"/>
      <c r="C244" s="87"/>
      <c r="D244" s="87"/>
      <c r="E244" s="94"/>
      <c r="F244" s="94"/>
      <c r="G244" s="94"/>
      <c r="H244" s="94"/>
      <c r="I244" s="94"/>
      <c r="J244" s="94"/>
      <c r="K244" s="94"/>
      <c r="L244" s="94"/>
      <c r="M244" s="87"/>
      <c r="N244" s="85"/>
      <c r="O244" s="3"/>
      <c r="T244" s="96"/>
      <c r="U244" s="96"/>
      <c r="V244" s="3"/>
      <c r="W244" s="3"/>
      <c r="X244" s="3"/>
      <c r="Y244" s="3"/>
      <c r="Z244" s="3"/>
      <c r="AA244" s="3"/>
      <c r="AB244" s="3"/>
      <c r="AC244" s="3"/>
      <c r="AD244" s="3"/>
    </row>
    <row r="245" spans="1:30" s="4" customFormat="1" ht="32.15" customHeight="1" x14ac:dyDescent="0.2">
      <c r="A245" s="111">
        <v>32</v>
      </c>
      <c r="B245" s="89"/>
      <c r="C245" s="210"/>
      <c r="D245" s="104"/>
      <c r="E245" s="239"/>
      <c r="F245" s="239"/>
      <c r="G245" s="239"/>
      <c r="H245" s="240"/>
      <c r="I245" s="241"/>
      <c r="J245" s="241"/>
      <c r="K245" s="241"/>
      <c r="L245" s="94"/>
      <c r="M245" s="224"/>
      <c r="N245" s="89"/>
      <c r="O245" s="96"/>
      <c r="P245" s="96" t="s">
        <v>675</v>
      </c>
      <c r="Q245" s="96" t="s">
        <v>679</v>
      </c>
      <c r="R245" s="96" t="s">
        <v>683</v>
      </c>
      <c r="S245" s="96" t="s">
        <v>687</v>
      </c>
      <c r="T245" s="96"/>
      <c r="U245" s="96"/>
      <c r="V245" s="96"/>
      <c r="W245" s="96"/>
      <c r="X245" s="90"/>
      <c r="Y245" s="90"/>
      <c r="Z245" s="90"/>
      <c r="AA245" s="90"/>
      <c r="AB245" s="90"/>
      <c r="AC245" s="90"/>
      <c r="AD245" s="90"/>
    </row>
    <row r="246" spans="1:30" ht="5.15" customHeight="1" x14ac:dyDescent="0.3">
      <c r="A246" s="111">
        <v>5</v>
      </c>
      <c r="B246" s="85"/>
      <c r="C246" s="87"/>
      <c r="D246" s="87"/>
      <c r="E246" s="94"/>
      <c r="F246" s="94"/>
      <c r="G246" s="94"/>
      <c r="H246" s="94"/>
      <c r="I246" s="94"/>
      <c r="J246" s="94"/>
      <c r="K246" s="94"/>
      <c r="L246" s="94"/>
      <c r="M246" s="87"/>
      <c r="N246" s="85"/>
      <c r="O246" s="96"/>
      <c r="P246" s="96"/>
      <c r="Q246" s="96"/>
      <c r="R246" s="96"/>
      <c r="S246" s="96"/>
      <c r="T246" s="96"/>
      <c r="U246" s="96"/>
      <c r="V246" s="96"/>
      <c r="W246" s="96"/>
      <c r="X246" s="3"/>
      <c r="Y246" s="3"/>
      <c r="Z246" s="3"/>
      <c r="AA246" s="3"/>
      <c r="AB246" s="3"/>
      <c r="AC246" s="3"/>
      <c r="AD246" s="3"/>
    </row>
    <row r="247" spans="1:30" ht="32.15" customHeight="1" x14ac:dyDescent="0.3">
      <c r="A247" s="111">
        <v>32</v>
      </c>
      <c r="B247" s="85"/>
      <c r="C247" s="210"/>
      <c r="D247" s="104"/>
      <c r="E247" s="239"/>
      <c r="F247" s="239"/>
      <c r="G247" s="239"/>
      <c r="H247" s="240"/>
      <c r="I247" s="241"/>
      <c r="J247" s="241"/>
      <c r="K247" s="241"/>
      <c r="L247" s="94"/>
      <c r="M247" s="224"/>
      <c r="N247" s="85"/>
      <c r="O247" s="96"/>
      <c r="P247" s="96" t="s">
        <v>676</v>
      </c>
      <c r="Q247" s="96" t="s">
        <v>680</v>
      </c>
      <c r="R247" s="96" t="s">
        <v>684</v>
      </c>
      <c r="S247" s="96" t="s">
        <v>688</v>
      </c>
      <c r="T247" s="96"/>
      <c r="U247" s="96"/>
      <c r="V247" s="96"/>
      <c r="W247" s="96"/>
    </row>
    <row r="248" spans="1:30" ht="5.15" customHeight="1" x14ac:dyDescent="0.3">
      <c r="A248" s="111">
        <v>5</v>
      </c>
      <c r="B248" s="85"/>
      <c r="C248" s="87"/>
      <c r="D248" s="87"/>
      <c r="E248" s="94"/>
      <c r="F248" s="94"/>
      <c r="G248" s="94"/>
      <c r="H248" s="94"/>
      <c r="I248" s="94"/>
      <c r="J248" s="94"/>
      <c r="K248" s="94"/>
      <c r="L248" s="94"/>
      <c r="M248" s="87"/>
      <c r="N248" s="85"/>
      <c r="O248" s="96"/>
      <c r="P248" s="96"/>
      <c r="Q248" s="96"/>
      <c r="R248" s="96"/>
      <c r="S248" s="96"/>
      <c r="T248" s="96"/>
      <c r="U248" s="96"/>
      <c r="V248" s="96"/>
      <c r="W248" s="96"/>
    </row>
    <row r="249" spans="1:30" ht="32.15" customHeight="1" x14ac:dyDescent="0.3">
      <c r="A249" s="111">
        <v>32</v>
      </c>
      <c r="B249" s="85"/>
      <c r="C249" s="210"/>
      <c r="D249" s="104"/>
      <c r="E249" s="239"/>
      <c r="F249" s="239"/>
      <c r="G249" s="239"/>
      <c r="H249" s="240"/>
      <c r="I249" s="241"/>
      <c r="J249" s="241"/>
      <c r="K249" s="241"/>
      <c r="L249" s="94"/>
      <c r="M249" s="224"/>
      <c r="N249" s="85"/>
      <c r="O249" s="96"/>
      <c r="P249" s="96" t="s">
        <v>677</v>
      </c>
      <c r="Q249" s="96" t="s">
        <v>681</v>
      </c>
      <c r="R249" s="96" t="s">
        <v>685</v>
      </c>
      <c r="S249" s="96" t="s">
        <v>689</v>
      </c>
      <c r="T249" s="96"/>
      <c r="U249" s="96"/>
      <c r="V249" s="96"/>
      <c r="W249" s="96"/>
    </row>
    <row r="250" spans="1:30" ht="5.15" customHeight="1" x14ac:dyDescent="0.3">
      <c r="A250" s="111">
        <v>5</v>
      </c>
      <c r="B250" s="85"/>
      <c r="C250" s="87"/>
      <c r="D250" s="87"/>
      <c r="E250" s="94"/>
      <c r="F250" s="94"/>
      <c r="G250" s="94"/>
      <c r="H250" s="94"/>
      <c r="I250" s="94"/>
      <c r="J250" s="94"/>
      <c r="K250" s="94"/>
      <c r="L250" s="94"/>
      <c r="M250" s="87"/>
      <c r="N250" s="85"/>
      <c r="O250" s="96"/>
      <c r="P250" s="96"/>
      <c r="Q250" s="96"/>
      <c r="R250" s="96"/>
      <c r="S250" s="96"/>
      <c r="T250" s="96"/>
      <c r="U250" s="96"/>
      <c r="V250" s="96"/>
      <c r="W250" s="96"/>
    </row>
    <row r="251" spans="1:30" ht="32.15" customHeight="1" x14ac:dyDescent="0.3">
      <c r="A251" s="111">
        <v>32</v>
      </c>
      <c r="B251" s="85"/>
      <c r="C251" s="210"/>
      <c r="D251" s="104"/>
      <c r="E251" s="239"/>
      <c r="F251" s="239"/>
      <c r="G251" s="239"/>
      <c r="H251" s="240"/>
      <c r="I251" s="241"/>
      <c r="J251" s="241"/>
      <c r="K251" s="241"/>
      <c r="L251" s="94"/>
      <c r="M251" s="224"/>
      <c r="N251" s="85"/>
      <c r="O251" s="96"/>
      <c r="P251" s="96" t="s">
        <v>678</v>
      </c>
      <c r="Q251" s="96" t="s">
        <v>682</v>
      </c>
      <c r="R251" s="96" t="s">
        <v>686</v>
      </c>
      <c r="S251" s="96" t="s">
        <v>690</v>
      </c>
      <c r="T251" s="96"/>
      <c r="U251" s="96"/>
      <c r="V251" s="96"/>
      <c r="W251" s="96"/>
    </row>
    <row r="252" spans="1:30" ht="5.15" customHeight="1" x14ac:dyDescent="0.3">
      <c r="A252" s="111">
        <v>5</v>
      </c>
      <c r="B252" s="85"/>
      <c r="C252" s="87"/>
      <c r="D252" s="87"/>
      <c r="E252" s="94"/>
      <c r="F252" s="94"/>
      <c r="G252" s="94"/>
      <c r="H252" s="94"/>
      <c r="I252" s="94"/>
      <c r="J252" s="94"/>
      <c r="K252" s="94"/>
      <c r="L252" s="94"/>
      <c r="M252" s="87"/>
      <c r="N252" s="85"/>
      <c r="O252" s="96"/>
      <c r="P252" s="96"/>
      <c r="Q252" s="96"/>
      <c r="R252" s="96"/>
      <c r="S252" s="96"/>
      <c r="T252" s="96"/>
      <c r="U252" s="96"/>
      <c r="V252" s="96"/>
      <c r="W252" s="96"/>
    </row>
    <row r="253" spans="1:30" ht="32.15" customHeight="1" x14ac:dyDescent="0.3">
      <c r="A253" s="111">
        <v>32</v>
      </c>
      <c r="B253" s="85"/>
      <c r="C253" s="210"/>
      <c r="D253" s="104"/>
      <c r="E253" s="239"/>
      <c r="F253" s="239"/>
      <c r="G253" s="239"/>
      <c r="H253" s="240"/>
      <c r="I253" s="241"/>
      <c r="J253" s="241"/>
      <c r="K253" s="241"/>
      <c r="L253" s="94"/>
      <c r="M253" s="224"/>
      <c r="N253" s="85"/>
      <c r="O253" s="96"/>
      <c r="P253" s="96" t="s">
        <v>692</v>
      </c>
      <c r="Q253" s="96" t="s">
        <v>693</v>
      </c>
      <c r="R253" s="96" t="s">
        <v>694</v>
      </c>
      <c r="S253" s="96" t="s">
        <v>695</v>
      </c>
      <c r="T253" s="96"/>
      <c r="U253" s="96"/>
      <c r="V253" s="96"/>
      <c r="W253" s="96"/>
    </row>
    <row r="254" spans="1:30" ht="5.15" customHeight="1" x14ac:dyDescent="0.3">
      <c r="A254" s="111">
        <v>5</v>
      </c>
      <c r="B254" s="85"/>
      <c r="C254" s="87"/>
      <c r="D254" s="87"/>
      <c r="E254" s="94"/>
      <c r="F254" s="94"/>
      <c r="G254" s="94"/>
      <c r="H254" s="94"/>
      <c r="I254" s="94"/>
      <c r="J254" s="94"/>
      <c r="K254" s="94"/>
      <c r="L254" s="94"/>
      <c r="M254" s="87"/>
      <c r="N254" s="85"/>
      <c r="O254" s="96"/>
      <c r="P254" s="96"/>
      <c r="Q254" s="96"/>
      <c r="R254" s="96"/>
      <c r="S254" s="96"/>
      <c r="T254" s="96"/>
      <c r="U254" s="96"/>
      <c r="V254" s="96"/>
      <c r="W254" s="96"/>
    </row>
    <row r="255" spans="1:30" ht="32.15" customHeight="1" x14ac:dyDescent="0.3">
      <c r="A255" s="111">
        <v>32</v>
      </c>
      <c r="B255" s="85"/>
      <c r="C255" s="210"/>
      <c r="D255" s="104"/>
      <c r="E255" s="239"/>
      <c r="F255" s="239"/>
      <c r="G255" s="239"/>
      <c r="H255" s="240"/>
      <c r="I255" s="241"/>
      <c r="J255" s="241"/>
      <c r="K255" s="241"/>
      <c r="L255" s="94"/>
      <c r="M255" s="224"/>
      <c r="N255" s="85"/>
      <c r="O255" s="96"/>
      <c r="P255" s="96" t="s">
        <v>696</v>
      </c>
      <c r="Q255" s="96" t="s">
        <v>697</v>
      </c>
      <c r="R255" s="96" t="s">
        <v>698</v>
      </c>
      <c r="S255" s="96" t="s">
        <v>699</v>
      </c>
      <c r="T255" s="96"/>
      <c r="U255" s="96"/>
      <c r="V255" s="96"/>
      <c r="W255" s="96"/>
    </row>
    <row r="256" spans="1:30" s="1" customFormat="1" ht="15" customHeight="1" x14ac:dyDescent="0.3">
      <c r="A256" s="111">
        <v>15</v>
      </c>
      <c r="B256" s="85"/>
      <c r="C256" s="87"/>
      <c r="D256" s="87"/>
      <c r="E256" s="87"/>
      <c r="F256" s="141"/>
      <c r="G256" s="141"/>
      <c r="H256" s="141"/>
      <c r="I256" s="141"/>
      <c r="J256" s="141"/>
      <c r="K256" s="141"/>
      <c r="L256" s="141"/>
      <c r="M256" s="141"/>
      <c r="N256" s="85"/>
      <c r="P256" s="159"/>
      <c r="Q256" s="159"/>
      <c r="R256" s="159"/>
      <c r="S256" s="159"/>
      <c r="T256" s="159"/>
      <c r="U256" s="159"/>
    </row>
    <row r="257" spans="1:30" s="1" customFormat="1" ht="17.149999999999999" customHeight="1" x14ac:dyDescent="0.3">
      <c r="A257" s="111">
        <v>17</v>
      </c>
      <c r="B257" s="85" t="s">
        <v>55</v>
      </c>
      <c r="C257" s="83" t="str">
        <f>label.section10.Claims</f>
        <v>10. Schadenverlauf der letzten 5 Jahre (nur bei Neuabschluss)</v>
      </c>
      <c r="D257" s="83"/>
      <c r="E257" s="88"/>
      <c r="F257" s="88"/>
      <c r="G257" s="88"/>
      <c r="H257" s="88"/>
      <c r="I257" s="88"/>
      <c r="J257" s="88"/>
      <c r="K257" s="88"/>
      <c r="L257" s="88"/>
      <c r="M257" s="88"/>
      <c r="N257" s="85"/>
      <c r="P257" s="159"/>
      <c r="Q257" s="159"/>
      <c r="R257" s="159"/>
      <c r="S257" s="159"/>
      <c r="T257" s="159"/>
      <c r="U257" s="159"/>
    </row>
    <row r="258" spans="1:30" s="1" customFormat="1" ht="5.15" customHeight="1" x14ac:dyDescent="0.3">
      <c r="A258" s="111">
        <v>5</v>
      </c>
      <c r="B258" s="85"/>
      <c r="C258" s="85"/>
      <c r="D258" s="106"/>
      <c r="E258" s="106"/>
      <c r="F258" s="106"/>
      <c r="G258" s="106"/>
      <c r="H258" s="106"/>
      <c r="I258" s="106"/>
      <c r="J258" s="106"/>
      <c r="K258" s="106"/>
      <c r="L258" s="106"/>
      <c r="M258" s="87"/>
      <c r="N258" s="85"/>
      <c r="P258" s="159"/>
      <c r="Q258" s="159"/>
      <c r="R258" s="159"/>
      <c r="S258" s="159"/>
      <c r="T258" s="159"/>
      <c r="U258" s="159"/>
    </row>
    <row r="259" spans="1:30" s="1" customFormat="1" ht="15" customHeight="1" x14ac:dyDescent="0.3">
      <c r="A259" s="111">
        <v>15</v>
      </c>
      <c r="B259" s="85"/>
      <c r="C259" s="87"/>
      <c r="D259" s="87"/>
      <c r="E259" s="87"/>
      <c r="F259" s="141"/>
      <c r="G259" s="141"/>
      <c r="H259" s="141"/>
      <c r="I259" s="141"/>
      <c r="J259" s="141"/>
      <c r="K259" s="141"/>
      <c r="L259" s="141"/>
      <c r="M259" s="141"/>
      <c r="N259" s="85"/>
      <c r="P259" s="159"/>
      <c r="Q259" s="159"/>
      <c r="R259" s="159"/>
      <c r="S259" s="159"/>
      <c r="T259" s="159"/>
      <c r="U259" s="159"/>
    </row>
    <row r="260" spans="1:30" s="1" customFormat="1" ht="15" customHeight="1" x14ac:dyDescent="0.3">
      <c r="A260" s="111">
        <v>15</v>
      </c>
      <c r="B260" s="85"/>
      <c r="C260" s="87" t="str">
        <f>label.section10.NO_ClaimsConfirmation</f>
        <v>Bitte bestätigen Sie, ob in den letzten 5 Jahren Schäden eingetreten sind. Waren / Sind Ihnen Schäden bekannt?</v>
      </c>
      <c r="D260" s="87"/>
      <c r="E260" s="87"/>
      <c r="F260" s="141"/>
      <c r="G260" s="141"/>
      <c r="H260" s="141"/>
      <c r="I260" s="141"/>
      <c r="J260" s="141"/>
      <c r="K260" s="109" t="str">
        <f>IF(M260="","!!! &gt;&gt;","")</f>
        <v>!!! &gt;&gt;</v>
      </c>
      <c r="L260" s="94"/>
      <c r="M260" s="173"/>
      <c r="N260" s="85"/>
      <c r="P260" s="96" t="s">
        <v>332</v>
      </c>
      <c r="Q260" s="159"/>
      <c r="R260" s="159"/>
      <c r="S260" s="159"/>
      <c r="T260" s="96">
        <f>val.Sect10.confirmedClaims.YESNO</f>
        <v>0</v>
      </c>
      <c r="U260" s="159"/>
    </row>
    <row r="261" spans="1:30" s="1" customFormat="1" ht="5.15" customHeight="1" x14ac:dyDescent="0.3">
      <c r="A261" s="111">
        <v>5</v>
      </c>
      <c r="B261" s="85"/>
      <c r="C261" s="85"/>
      <c r="D261" s="106"/>
      <c r="E261" s="106"/>
      <c r="F261" s="106"/>
      <c r="G261" s="106"/>
      <c r="H261" s="106"/>
      <c r="I261" s="106"/>
      <c r="J261" s="106"/>
      <c r="K261" s="106"/>
      <c r="L261" s="106"/>
      <c r="M261" s="87"/>
      <c r="N261" s="85"/>
      <c r="P261" s="159"/>
      <c r="Q261" s="159"/>
      <c r="R261" s="159"/>
      <c r="S261" s="159"/>
      <c r="T261" s="159"/>
      <c r="U261" s="159"/>
    </row>
    <row r="262" spans="1:30" s="1" customFormat="1" ht="15" customHeight="1" x14ac:dyDescent="0.3">
      <c r="A262" s="111">
        <v>15</v>
      </c>
      <c r="B262" s="85"/>
      <c r="C262" s="87"/>
      <c r="D262" s="87"/>
      <c r="E262" s="87"/>
      <c r="F262" s="141"/>
      <c r="G262" s="141"/>
      <c r="H262" s="141"/>
      <c r="I262" s="141"/>
      <c r="J262" s="141"/>
      <c r="K262" s="151" t="s">
        <v>237</v>
      </c>
      <c r="L262" s="151"/>
      <c r="M262" s="151" t="s">
        <v>237</v>
      </c>
      <c r="N262" s="85"/>
      <c r="P262" s="159"/>
      <c r="Q262" s="159"/>
      <c r="R262" s="159"/>
      <c r="S262" s="159"/>
      <c r="T262" s="159"/>
      <c r="U262" s="159"/>
    </row>
    <row r="263" spans="1:30" s="2" customFormat="1" ht="30" customHeight="1" x14ac:dyDescent="0.25">
      <c r="A263" s="111">
        <v>30</v>
      </c>
      <c r="B263" s="89"/>
      <c r="C263" s="275" t="str">
        <f>label.section10.ClaimsExplanation</f>
        <v>Schadenhergang (in Stichworten)</v>
      </c>
      <c r="D263" s="275"/>
      <c r="E263" s="275"/>
      <c r="F263" s="275"/>
      <c r="G263" s="275"/>
      <c r="H263" s="275"/>
      <c r="I263" s="215" t="str">
        <f>label.section10.ClaimsDate</f>
        <v>Schaden-datum</v>
      </c>
      <c r="J263" s="150"/>
      <c r="K263" s="215" t="str">
        <f>label.section10.ClaimsAmount</f>
        <v>Schaden-aufwand</v>
      </c>
      <c r="L263" s="151"/>
      <c r="M263" s="215" t="str">
        <f>label.section10.ClaimsReserves</f>
        <v>Offene Reserven</v>
      </c>
      <c r="N263" s="89"/>
      <c r="P263" s="161"/>
      <c r="Q263" s="161"/>
      <c r="R263" s="161"/>
      <c r="S263" s="161"/>
      <c r="T263" s="161"/>
      <c r="U263" s="161"/>
    </row>
    <row r="264" spans="1:30" s="1" customFormat="1" ht="5.15" customHeight="1" x14ac:dyDescent="0.3">
      <c r="A264" s="111">
        <v>5</v>
      </c>
      <c r="B264" s="85"/>
      <c r="C264" s="85"/>
      <c r="D264" s="94"/>
      <c r="E264" s="94"/>
      <c r="F264" s="94"/>
      <c r="G264" s="94"/>
      <c r="H264" s="94"/>
      <c r="I264" s="94"/>
      <c r="J264" s="94"/>
      <c r="K264" s="94"/>
      <c r="L264" s="94"/>
      <c r="M264" s="94"/>
      <c r="N264" s="85"/>
      <c r="P264" s="159"/>
      <c r="Q264" s="159"/>
      <c r="R264" s="159"/>
      <c r="S264" s="159"/>
      <c r="T264" s="159"/>
      <c r="U264" s="159"/>
    </row>
    <row r="265" spans="1:30" s="1" customFormat="1" ht="32.15" customHeight="1" x14ac:dyDescent="0.3">
      <c r="A265" s="111">
        <v>32</v>
      </c>
      <c r="B265" s="85"/>
      <c r="C265" s="254"/>
      <c r="D265" s="254"/>
      <c r="E265" s="254"/>
      <c r="F265" s="254"/>
      <c r="G265" s="254"/>
      <c r="H265" s="274"/>
      <c r="I265" s="213"/>
      <c r="J265" s="211"/>
      <c r="K265" s="224"/>
      <c r="L265" s="212"/>
      <c r="M265" s="224"/>
      <c r="N265" s="85"/>
      <c r="P265" s="159"/>
      <c r="Q265" s="159"/>
      <c r="R265" s="159"/>
      <c r="S265" s="159"/>
      <c r="T265" s="159"/>
      <c r="U265" s="159"/>
    </row>
    <row r="266" spans="1:30" ht="5.15" customHeight="1" x14ac:dyDescent="0.3">
      <c r="A266" s="111">
        <v>5</v>
      </c>
      <c r="B266" s="85"/>
      <c r="C266" s="87"/>
      <c r="D266" s="87"/>
      <c r="E266" s="94"/>
      <c r="F266" s="94"/>
      <c r="G266" s="94"/>
      <c r="H266" s="94"/>
      <c r="I266" s="94"/>
      <c r="J266" s="94"/>
      <c r="K266" s="94"/>
      <c r="L266" s="94"/>
      <c r="M266" s="87"/>
      <c r="N266" s="85"/>
      <c r="O266" s="96"/>
      <c r="P266" s="96"/>
      <c r="Q266" s="96"/>
      <c r="R266" s="96"/>
      <c r="S266" s="96"/>
      <c r="T266" s="96"/>
      <c r="U266" s="96"/>
      <c r="V266" s="96"/>
      <c r="W266" s="96"/>
      <c r="X266" s="3"/>
      <c r="Y266" s="3"/>
      <c r="Z266" s="3"/>
      <c r="AA266" s="3"/>
      <c r="AB266" s="3"/>
      <c r="AC266" s="3"/>
      <c r="AD266" s="3"/>
    </row>
    <row r="267" spans="1:30" s="1" customFormat="1" ht="32.15" customHeight="1" x14ac:dyDescent="0.3">
      <c r="A267" s="111">
        <v>32</v>
      </c>
      <c r="B267" s="85"/>
      <c r="C267" s="254"/>
      <c r="D267" s="254"/>
      <c r="E267" s="254"/>
      <c r="F267" s="254"/>
      <c r="G267" s="254"/>
      <c r="H267" s="274"/>
      <c r="I267" s="213"/>
      <c r="J267" s="211"/>
      <c r="K267" s="224"/>
      <c r="L267" s="212"/>
      <c r="M267" s="224"/>
      <c r="N267" s="85"/>
      <c r="P267" s="96"/>
      <c r="Q267" s="159"/>
      <c r="R267" s="159"/>
      <c r="S267" s="159"/>
      <c r="T267" s="159"/>
      <c r="U267" s="159"/>
    </row>
    <row r="268" spans="1:30" s="1" customFormat="1" ht="5.15" customHeight="1" x14ac:dyDescent="0.3">
      <c r="A268" s="111">
        <v>5</v>
      </c>
      <c r="B268" s="85"/>
      <c r="C268" s="87"/>
      <c r="D268" s="87"/>
      <c r="E268" s="94"/>
      <c r="F268" s="94"/>
      <c r="G268" s="94"/>
      <c r="H268" s="94"/>
      <c r="I268" s="94"/>
      <c r="J268" s="94"/>
      <c r="K268" s="94"/>
      <c r="L268" s="94"/>
      <c r="M268" s="87"/>
      <c r="N268" s="85"/>
      <c r="P268" s="159"/>
      <c r="Q268" s="159"/>
      <c r="R268" s="159"/>
      <c r="S268" s="159"/>
      <c r="T268" s="159"/>
      <c r="U268" s="159"/>
    </row>
    <row r="269" spans="1:30" s="1" customFormat="1" ht="32.15" customHeight="1" x14ac:dyDescent="0.3">
      <c r="A269" s="111">
        <v>32</v>
      </c>
      <c r="B269" s="85"/>
      <c r="C269" s="254"/>
      <c r="D269" s="254"/>
      <c r="E269" s="254"/>
      <c r="F269" s="254"/>
      <c r="G269" s="254"/>
      <c r="H269" s="274"/>
      <c r="I269" s="213"/>
      <c r="J269" s="211"/>
      <c r="K269" s="224"/>
      <c r="L269" s="212"/>
      <c r="M269" s="224"/>
      <c r="N269" s="85"/>
      <c r="P269" s="159"/>
      <c r="Q269" s="159"/>
      <c r="R269" s="159"/>
      <c r="S269" s="159"/>
      <c r="T269" s="159"/>
      <c r="U269" s="159"/>
    </row>
    <row r="270" spans="1:30" ht="5.15" customHeight="1" x14ac:dyDescent="0.3">
      <c r="A270" s="111">
        <v>5</v>
      </c>
      <c r="B270" s="85"/>
      <c r="C270" s="87"/>
      <c r="D270" s="87"/>
      <c r="E270" s="94"/>
      <c r="F270" s="94"/>
      <c r="G270" s="94"/>
      <c r="H270" s="94"/>
      <c r="I270" s="94"/>
      <c r="J270" s="94"/>
      <c r="K270" s="94"/>
      <c r="L270" s="94"/>
      <c r="M270" s="87"/>
      <c r="N270" s="85"/>
      <c r="O270" s="96"/>
      <c r="P270" s="96"/>
      <c r="Q270" s="96"/>
      <c r="R270" s="96"/>
      <c r="S270" s="96"/>
      <c r="T270" s="96"/>
      <c r="U270" s="96"/>
      <c r="V270" s="96"/>
      <c r="W270" s="96"/>
      <c r="X270" s="3"/>
      <c r="Y270" s="3"/>
      <c r="Z270" s="3"/>
      <c r="AA270" s="3"/>
      <c r="AB270" s="3"/>
      <c r="AC270" s="3"/>
      <c r="AD270" s="3"/>
    </row>
    <row r="271" spans="1:30" s="1" customFormat="1" ht="32.15" customHeight="1" x14ac:dyDescent="0.3">
      <c r="A271" s="111">
        <v>32</v>
      </c>
      <c r="B271" s="85"/>
      <c r="C271" s="254"/>
      <c r="D271" s="254"/>
      <c r="E271" s="254"/>
      <c r="F271" s="254"/>
      <c r="G271" s="254"/>
      <c r="H271" s="274"/>
      <c r="I271" s="213"/>
      <c r="J271" s="211"/>
      <c r="K271" s="224"/>
      <c r="L271" s="212"/>
      <c r="M271" s="224"/>
      <c r="N271" s="85"/>
      <c r="P271" s="159"/>
      <c r="Q271" s="159"/>
      <c r="R271" s="159"/>
      <c r="S271" s="159"/>
      <c r="T271" s="159"/>
      <c r="U271" s="159"/>
    </row>
    <row r="272" spans="1:30" s="1" customFormat="1" ht="15" customHeight="1" x14ac:dyDescent="0.3">
      <c r="A272" s="111">
        <v>15</v>
      </c>
      <c r="B272" s="85"/>
      <c r="C272" s="87"/>
      <c r="D272" s="87"/>
      <c r="E272" s="87"/>
      <c r="F272" s="141"/>
      <c r="G272" s="141"/>
      <c r="H272" s="141"/>
      <c r="I272" s="141"/>
      <c r="J272" s="141"/>
      <c r="K272" s="141"/>
      <c r="L272" s="141"/>
      <c r="M272" s="141"/>
      <c r="N272" s="85"/>
      <c r="P272" s="159"/>
      <c r="Q272" s="159"/>
      <c r="R272" s="159"/>
      <c r="S272" s="159"/>
      <c r="T272" s="159"/>
      <c r="U272" s="159"/>
    </row>
    <row r="273" spans="1:30" s="1" customFormat="1" ht="15" customHeight="1" x14ac:dyDescent="0.3">
      <c r="A273" s="111">
        <v>15</v>
      </c>
      <c r="B273" s="85"/>
      <c r="C273" s="87"/>
      <c r="D273" s="87"/>
      <c r="E273" s="87"/>
      <c r="F273" s="141"/>
      <c r="G273" s="141"/>
      <c r="H273" s="141"/>
      <c r="I273" s="141"/>
      <c r="J273" s="141"/>
      <c r="K273" s="141"/>
      <c r="L273" s="141"/>
      <c r="M273" s="141"/>
      <c r="N273" s="85"/>
      <c r="P273" s="159"/>
      <c r="Q273" s="159"/>
      <c r="R273" s="159"/>
      <c r="S273" s="159"/>
      <c r="T273" s="159"/>
      <c r="U273" s="159"/>
    </row>
    <row r="274" spans="1:30" s="1" customFormat="1" ht="17.149999999999999" customHeight="1" x14ac:dyDescent="0.3">
      <c r="A274" s="111">
        <v>17</v>
      </c>
      <c r="B274" s="85"/>
      <c r="C274" s="105"/>
      <c r="D274" s="87"/>
      <c r="E274" s="87"/>
      <c r="F274" s="141"/>
      <c r="G274" s="157" t="str">
        <f>label.HintThankYou</f>
        <v>Vielen Dank für das Ausfüllen dieses Fragebogens! Senden Sie ihn bitte unbedingt als EXCEL-Datei an uns!</v>
      </c>
      <c r="H274" s="141"/>
      <c r="I274" s="141"/>
      <c r="J274" s="141"/>
      <c r="K274" s="141"/>
      <c r="L274" s="141"/>
      <c r="M274" s="141"/>
      <c r="N274" s="85"/>
      <c r="P274" s="159"/>
      <c r="Q274" s="159"/>
      <c r="R274" s="159"/>
      <c r="S274" s="159"/>
      <c r="T274" s="159"/>
      <c r="U274" s="159"/>
    </row>
    <row r="275" spans="1:30" s="1" customFormat="1" ht="15" customHeight="1" x14ac:dyDescent="0.3">
      <c r="A275" s="111">
        <v>15</v>
      </c>
      <c r="B275" s="85"/>
      <c r="C275" s="87"/>
      <c r="D275" s="87"/>
      <c r="E275" s="87"/>
      <c r="F275" s="141"/>
      <c r="G275" s="141"/>
      <c r="H275" s="141"/>
      <c r="I275" s="141"/>
      <c r="J275" s="141"/>
      <c r="K275" s="141"/>
      <c r="L275" s="141"/>
      <c r="M275" s="141"/>
      <c r="N275" s="85"/>
      <c r="P275" s="159"/>
      <c r="Q275" s="159"/>
      <c r="R275" s="159"/>
      <c r="S275" s="159"/>
      <c r="T275" s="159"/>
      <c r="U275" s="159"/>
    </row>
    <row r="276" spans="1:30" ht="17.149999999999999" customHeight="1" x14ac:dyDescent="0.3">
      <c r="A276" s="111">
        <v>17</v>
      </c>
      <c r="B276" s="85"/>
      <c r="C276" s="263" t="str">
        <f>label.HintRegNoFurtherInterest</f>
        <v>.</v>
      </c>
      <c r="D276" s="263"/>
      <c r="E276" s="263"/>
      <c r="F276" s="263"/>
      <c r="G276" s="263"/>
      <c r="H276" s="263"/>
      <c r="I276" s="263"/>
      <c r="J276" s="263"/>
      <c r="K276" s="263"/>
      <c r="L276" s="263"/>
      <c r="M276" s="263"/>
      <c r="N276" s="85"/>
      <c r="O276" s="3"/>
      <c r="P276" s="96"/>
      <c r="Q276" s="96"/>
      <c r="R276" s="96"/>
      <c r="S276" s="96"/>
      <c r="T276" s="96"/>
      <c r="U276" s="96"/>
      <c r="V276" s="3"/>
      <c r="W276" s="3"/>
      <c r="X276" s="3"/>
      <c r="Y276" s="3"/>
      <c r="Z276" s="3"/>
      <c r="AA276" s="3"/>
      <c r="AB276" s="3"/>
      <c r="AC276" s="3"/>
      <c r="AD276" s="3"/>
    </row>
    <row r="277" spans="1:30" ht="17.149999999999999" customHeight="1" x14ac:dyDescent="0.3">
      <c r="A277" s="111">
        <v>17</v>
      </c>
      <c r="B277" s="85"/>
      <c r="C277" s="263"/>
      <c r="D277" s="263"/>
      <c r="E277" s="263"/>
      <c r="F277" s="263"/>
      <c r="G277" s="263"/>
      <c r="H277" s="263"/>
      <c r="I277" s="263"/>
      <c r="J277" s="263"/>
      <c r="K277" s="263"/>
      <c r="L277" s="263"/>
      <c r="M277" s="263"/>
      <c r="N277" s="85"/>
      <c r="O277" s="3"/>
      <c r="P277" s="96"/>
      <c r="Q277" s="96"/>
      <c r="R277" s="96"/>
      <c r="S277" s="96"/>
      <c r="T277" s="96"/>
      <c r="U277" s="96"/>
      <c r="V277" s="3"/>
      <c r="W277" s="3"/>
      <c r="X277" s="3"/>
      <c r="Y277" s="3"/>
      <c r="Z277" s="3"/>
      <c r="AA277" s="3"/>
      <c r="AB277" s="3"/>
      <c r="AC277" s="3"/>
      <c r="AD277" s="3"/>
    </row>
    <row r="278" spans="1:30" s="1" customFormat="1" ht="15" customHeight="1" x14ac:dyDescent="0.3">
      <c r="A278" s="111">
        <v>15</v>
      </c>
      <c r="B278" s="85"/>
      <c r="C278" s="87"/>
      <c r="D278" s="87"/>
      <c r="E278" s="87"/>
      <c r="F278" s="141"/>
      <c r="G278" s="141"/>
      <c r="H278" s="141"/>
      <c r="I278" s="141"/>
      <c r="J278" s="141"/>
      <c r="K278" s="141"/>
      <c r="L278" s="141"/>
      <c r="M278" s="141"/>
      <c r="N278" s="85"/>
      <c r="P278" s="159"/>
      <c r="Q278" s="159"/>
      <c r="R278" s="159"/>
      <c r="S278" s="159"/>
      <c r="T278" s="159"/>
      <c r="U278" s="159"/>
    </row>
    <row r="279" spans="1:30" hidden="1" x14ac:dyDescent="0.25">
      <c r="P279" s="96"/>
      <c r="Q279" s="96"/>
      <c r="R279" s="96"/>
      <c r="S279" s="96"/>
      <c r="T279" s="96"/>
      <c r="U279" s="96"/>
    </row>
  </sheetData>
  <sheetProtection algorithmName="SHA-512" hashValue="L99amhbCmNuXt7wsjVNFzuHqpbpKhUeca40ImNSjWHiQnlE5LWDX9QoeUCUHfpK0x2ewcdW+WkPl7OAvq46n6g==" saltValue="uCYHT8i8xqeQ1N21lhe1jQ==" spinCount="100000" sheet="1" objects="1" scenarios="1"/>
  <mergeCells count="121">
    <mergeCell ref="C227:M227"/>
    <mergeCell ref="K75:M75"/>
    <mergeCell ref="C201:M201"/>
    <mergeCell ref="C62:M62"/>
    <mergeCell ref="C173:M173"/>
    <mergeCell ref="C58:K58"/>
    <mergeCell ref="C276:M277"/>
    <mergeCell ref="E89:I89"/>
    <mergeCell ref="E91:I91"/>
    <mergeCell ref="E93:I93"/>
    <mergeCell ref="E95:I95"/>
    <mergeCell ref="C269:H269"/>
    <mergeCell ref="C271:H271"/>
    <mergeCell ref="C233:M233"/>
    <mergeCell ref="C234:M234"/>
    <mergeCell ref="C235:M235"/>
    <mergeCell ref="C265:H265"/>
    <mergeCell ref="C267:H267"/>
    <mergeCell ref="C263:H263"/>
    <mergeCell ref="C225:M225"/>
    <mergeCell ref="C228:M228"/>
    <mergeCell ref="C196:M196"/>
    <mergeCell ref="E179:G179"/>
    <mergeCell ref="H179:K179"/>
    <mergeCell ref="C197:M197"/>
    <mergeCell ref="H21:M21"/>
    <mergeCell ref="C199:M199"/>
    <mergeCell ref="C47:M47"/>
    <mergeCell ref="C226:M226"/>
    <mergeCell ref="E27:F27"/>
    <mergeCell ref="C50:M50"/>
    <mergeCell ref="H27:J27"/>
    <mergeCell ref="E31:F31"/>
    <mergeCell ref="H31:M31"/>
    <mergeCell ref="C45:M45"/>
    <mergeCell ref="C123:E123"/>
    <mergeCell ref="E147:G147"/>
    <mergeCell ref="H147:K147"/>
    <mergeCell ref="K71:M71"/>
    <mergeCell ref="F123:I124"/>
    <mergeCell ref="C134:M135"/>
    <mergeCell ref="C141:M141"/>
    <mergeCell ref="K73:M73"/>
    <mergeCell ref="C117:I118"/>
    <mergeCell ref="K123:M124"/>
    <mergeCell ref="C139:M139"/>
    <mergeCell ref="E99:I99"/>
    <mergeCell ref="E97:I97"/>
    <mergeCell ref="E79:I79"/>
    <mergeCell ref="C160:M160"/>
    <mergeCell ref="E65:I65"/>
    <mergeCell ref="E75:I75"/>
    <mergeCell ref="C49:M49"/>
    <mergeCell ref="K77:M77"/>
    <mergeCell ref="K79:M79"/>
    <mergeCell ref="C6:M7"/>
    <mergeCell ref="C120:I121"/>
    <mergeCell ref="E29:J29"/>
    <mergeCell ref="C110:I111"/>
    <mergeCell ref="C113:I115"/>
    <mergeCell ref="E17:M17"/>
    <mergeCell ref="E21:F21"/>
    <mergeCell ref="C9:K9"/>
    <mergeCell ref="E35:M35"/>
    <mergeCell ref="E37:M37"/>
    <mergeCell ref="E39:F39"/>
    <mergeCell ref="H39:M39"/>
    <mergeCell ref="K13:M13"/>
    <mergeCell ref="E83:I83"/>
    <mergeCell ref="C46:M46"/>
    <mergeCell ref="K81:M81"/>
    <mergeCell ref="K83:M83"/>
    <mergeCell ref="E19:M19"/>
    <mergeCell ref="C202:M202"/>
    <mergeCell ref="H41:M41"/>
    <mergeCell ref="C204:M204"/>
    <mergeCell ref="C48:M48"/>
    <mergeCell ref="H210:K210"/>
    <mergeCell ref="C239:K239"/>
    <mergeCell ref="C240:K240"/>
    <mergeCell ref="C242:M242"/>
    <mergeCell ref="C192:M192"/>
    <mergeCell ref="C194:M194"/>
    <mergeCell ref="K67:M67"/>
    <mergeCell ref="K69:M69"/>
    <mergeCell ref="E67:I67"/>
    <mergeCell ref="E69:I69"/>
    <mergeCell ref="E71:I71"/>
    <mergeCell ref="C171:M171"/>
    <mergeCell ref="C163:M163"/>
    <mergeCell ref="C170:M170"/>
    <mergeCell ref="E81:I81"/>
    <mergeCell ref="C168:M168"/>
    <mergeCell ref="C164:M164"/>
    <mergeCell ref="C165:M165"/>
    <mergeCell ref="C166:M166"/>
    <mergeCell ref="H128:M128"/>
    <mergeCell ref="C203:M203"/>
    <mergeCell ref="E73:I73"/>
    <mergeCell ref="C161:M161"/>
    <mergeCell ref="E77:I77"/>
    <mergeCell ref="C195:M195"/>
    <mergeCell ref="K65:M65"/>
    <mergeCell ref="E253:H253"/>
    <mergeCell ref="I253:K253"/>
    <mergeCell ref="E255:H255"/>
    <mergeCell ref="I255:K255"/>
    <mergeCell ref="C132:H132"/>
    <mergeCell ref="I245:K245"/>
    <mergeCell ref="I247:K247"/>
    <mergeCell ref="I249:K249"/>
    <mergeCell ref="I251:K251"/>
    <mergeCell ref="E245:H245"/>
    <mergeCell ref="E247:H247"/>
    <mergeCell ref="E249:H249"/>
    <mergeCell ref="E251:H251"/>
    <mergeCell ref="C172:M172"/>
    <mergeCell ref="C230:M230"/>
    <mergeCell ref="C232:M232"/>
    <mergeCell ref="C223:M223"/>
    <mergeCell ref="E210:G210"/>
  </mergeCells>
  <phoneticPr fontId="1" type="noConversion"/>
  <dataValidations xWindow="914" yWindow="261" count="16">
    <dataValidation type="list" allowBlank="1" showInputMessage="1" showErrorMessage="1" promptTitle="Sprache / Language" prompt="Bitte wählen Sie die gewünschte Sprache aus._x000a_Please select the preferred language." sqref="M9" xr:uid="{00000000-0002-0000-0100-000000000000}">
      <formula1>lu.DDL.Language</formula1>
    </dataValidation>
    <dataValidation type="list" allowBlank="1" showInputMessage="1" showErrorMessage="1" sqref="K13:L13" xr:uid="{00000000-0002-0000-0100-000001000000}">
      <formula1>lu.DDL.TypeOfQuote</formula1>
    </dataValidation>
    <dataValidation type="list" allowBlank="1" showInputMessage="1" showErrorMessage="1" sqref="E23 E41" xr:uid="{00000000-0002-0000-0100-000002000000}">
      <formula1>lu.DDL.Countries</formula1>
    </dataValidation>
    <dataValidation type="list" allowBlank="1" showInputMessage="1" showErrorMessage="1" sqref="M260 M85 M117 M110 M113 M120 M239 M60" xr:uid="{00000000-0002-0000-0100-000003000000}">
      <formula1>lu.DLL.YesNo</formula1>
    </dataValidation>
    <dataValidation type="list" allowBlank="1" showInputMessage="1" showErrorMessage="1" sqref="M27" xr:uid="{00000000-0002-0000-0100-000004000000}">
      <formula1>lu.DDL.Greetings</formula1>
    </dataValidation>
    <dataValidation type="list" allowBlank="1" showInputMessage="1" showErrorMessage="1" sqref="M29" xr:uid="{00000000-0002-0000-0100-000005000000}">
      <formula1>lu.DDL.ContactType</formula1>
    </dataValidation>
    <dataValidation type="list" allowBlank="1" showInputMessage="1" showErrorMessage="1" promptTitle="Eingabe / Input" prompt="Verlängerte Werkbank oder eigene Spezifikation._x000a_Contract manufacturing or own specification." sqref="K89 K91 K99 K97 K93:K95" xr:uid="{00000000-0002-0000-0100-000006000000}">
      <formula1>lu.DDL.TypeOfProduction</formula1>
    </dataValidation>
    <dataValidation type="list" allowBlank="1" showInputMessage="1" showErrorMessage="1" errorTitle="Eingabe / Input" error="Nur die angegebenen Werte in der Liste sind gültig!_x000a_Only the given values are valid!" promptTitle="Eingabe / Input" prompt="Wählen Sie die gewünschte Deckungssumme aus!_x000a_Please select the desired limit of indemnity!" sqref="K132" xr:uid="{00000000-0002-0000-0100-000007000000}">
      <formula1>lu.DDL.LimitOfIndemnity</formula1>
    </dataValidation>
    <dataValidation type="date" allowBlank="1" showInputMessage="1" showErrorMessage="1" errorTitle="Eingabe / Input" error="Ein gültiges Datum ist erforderlich._x000a_A valid date is required." promptTitle="Eingabe / Input" prompt="Geben Sie das Datum ein, an dem der Schaden eingetreten ist._x000a_Please enter the date when the claim occured." sqref="I265 I267 I269 I271" xr:uid="{00000000-0002-0000-0100-000008000000}">
      <formula1>40179</formula1>
      <formula2>44196</formula2>
    </dataValidation>
    <dataValidation type="date" allowBlank="1" showInputMessage="1" showErrorMessage="1" errorTitle="Eingabe / Input" error="Ein gültiges Datum ist erforderlich._x000a_A valid date is required." promptTitle="Eingabe / Input" sqref="F128" xr:uid="{00000000-0002-0000-0100-000009000000}">
      <formula1>40179</formula1>
      <formula2>47848</formula2>
    </dataValidation>
    <dataValidation type="whole" allowBlank="1" showInputMessage="1" showErrorMessage="1" errorTitle="Eingabe / Input" error="Bitte geben Sie eine Zahl ein!_x000a_Please enter a figure!" promptTitle="Eingabe / Input" prompt="Bitte geben Sie den Betrag ein!_x000a_Please enter an amount!" sqref="E150:F156 H150:I156 E182:F188 H182:I188 E213:F219 H213:I219" xr:uid="{00000000-0002-0000-0100-00000B000000}">
      <formula1>1</formula1>
      <formula2>100000000000</formula2>
    </dataValidation>
    <dataValidation type="whole" allowBlank="1" showInputMessage="1" showErrorMessage="1" promptTitle="Eingabe / Input" prompt="Umsatz mit versicherten Unternehmen größer 50%_x000a_Sales with insured company greater than 50%" sqref="M94" xr:uid="{6E09DEF5-2116-412A-8CB0-53FF36872805}">
      <formula1>0</formula1>
      <formula2>10000000</formula2>
    </dataValidation>
    <dataValidation type="whole" allowBlank="1" showInputMessage="1" showErrorMessage="1" promptTitle="Eingabe / Input" prompt="Umsatz der versicherten Unternehmen (gezeigt kEUR)_x000a_Sales of insured company (shown kEUR)" sqref="M89 M91 M93 M95 M97 M99" xr:uid="{EA9F5B28-F037-43D5-912B-BEB4367A6210}">
      <formula1>0</formula1>
      <formula2>100000000000</formula2>
    </dataValidation>
    <dataValidation type="whole" allowBlank="1" showInputMessage="1" showErrorMessage="1" promptTitle="Eingabe / Input" prompt="Schadenaufwand (gezeigt kEUR)_x000a_Claims amount (shown as kEUR)" sqref="K271 K269 K267 K265" xr:uid="{8592DE5A-4CF2-4D1E-ACB0-E8A57920173E}">
      <formula1>0</formula1>
      <formula2>100000000000</formula2>
    </dataValidation>
    <dataValidation type="whole" allowBlank="1" showInputMessage="1" showErrorMessage="1" promptTitle="Eingabe / Input" prompt="Offene Reserven (gezeigt kEUR)_x000a_Open claims reserve (shown as kEUR)" sqref="M265 M267 M269 M271" xr:uid="{D4F8D795-C733-4FFB-93AE-4CF49BAC7262}">
      <formula1>0</formula1>
      <formula2>100000000000</formula2>
    </dataValidation>
    <dataValidation type="whole" allowBlank="1" showInputMessage="1" showErrorMessage="1" promptTitle="Eingabe / Input" prompt="Aussenumsatz der versicherten Unternehmen (gezeigt kEUR)_x000a_External turnover of insured company (shown as kEUR)" sqref="M245 M249 M247 M251 M253 M255" xr:uid="{2BAF413D-BBB2-4C57-89DA-387A2EFB050E}">
      <formula1>0</formula1>
      <formula2>100000000000</formula2>
    </dataValidation>
  </dataValidations>
  <hyperlinks>
    <hyperlink ref="M58" r:id="rId1" display="https://www.willistowerswatson.com/en-GB/Solutions/products/airbus-suppliers" xr:uid="{00000000-0004-0000-0100-000000000000}"/>
  </hyperlinks>
  <printOptions horizontalCentered="1"/>
  <pageMargins left="0.78740157480314965" right="0.78740157480314965" top="0.62992125984251968" bottom="0.39370078740157483" header="0.31496062992125984" footer="0.19685039370078741"/>
  <pageSetup paperSize="9" scale="57" fitToHeight="0" orientation="portrait" r:id="rId2"/>
  <headerFooter alignWithMargins="0">
    <oddFooter>&amp;LWillis GmbH &amp; Co. KG&amp;C&amp;G&amp;R&amp;P / &amp;N</oddFooter>
  </headerFooter>
  <ignoredErrors>
    <ignoredError sqref="M58" unlockedFormula="1"/>
  </ignoredError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tabColor rgb="FF00B050"/>
  </sheetPr>
  <dimension ref="A1:GX275"/>
  <sheetViews>
    <sheetView workbookViewId="0">
      <pane xSplit="2" ySplit="4" topLeftCell="C5" activePane="bottomRight" state="frozen"/>
      <selection activeCell="C5" sqref="C5"/>
      <selection pane="topRight" activeCell="C5" sqref="C5"/>
      <selection pane="bottomLeft" activeCell="C5" sqref="C5"/>
      <selection pane="bottomRight" activeCell="B5" sqref="B5"/>
    </sheetView>
  </sheetViews>
  <sheetFormatPr defaultColWidth="10.90625" defaultRowHeight="12.5" x14ac:dyDescent="0.25"/>
  <cols>
    <col min="1" max="1" width="2.7265625" bestFit="1" customWidth="1"/>
    <col min="2" max="2" width="37.54296875" bestFit="1" customWidth="1"/>
    <col min="3" max="3" width="16.453125" customWidth="1"/>
    <col min="4" max="4" width="23.453125" customWidth="1"/>
    <col min="5" max="5" width="24.1796875" customWidth="1"/>
    <col min="6" max="6" width="24.453125" bestFit="1" customWidth="1"/>
    <col min="7" max="7" width="22.54296875" customWidth="1"/>
    <col min="8" max="8" width="23" customWidth="1"/>
    <col min="9" max="9" width="25.7265625" customWidth="1"/>
    <col min="10" max="10" width="31.7265625" bestFit="1" customWidth="1"/>
    <col min="11" max="11" width="31.1796875" customWidth="1"/>
    <col min="12" max="12" width="33.54296875" bestFit="1" customWidth="1"/>
    <col min="13" max="13" width="33.1796875" bestFit="1" customWidth="1"/>
    <col min="14" max="15" width="27.1796875" customWidth="1"/>
    <col min="16" max="16" width="34.26953125" bestFit="1" customWidth="1"/>
    <col min="17" max="17" width="30" bestFit="1" customWidth="1"/>
    <col min="18" max="18" width="24.1796875" customWidth="1"/>
    <col min="19" max="19" width="24.453125" bestFit="1" customWidth="1"/>
    <col min="20" max="20" width="22.54296875" customWidth="1"/>
    <col min="21" max="21" width="23" customWidth="1"/>
    <col min="22" max="22" width="25.7265625" customWidth="1"/>
    <col min="23" max="23" width="31.7265625" customWidth="1"/>
    <col min="24" max="27" width="33.1796875" bestFit="1" customWidth="1"/>
    <col min="28" max="28" width="23.7265625" customWidth="1"/>
    <col min="29" max="29" width="28.453125" bestFit="1" customWidth="1"/>
    <col min="30" max="33" width="24" customWidth="1"/>
    <col min="34" max="34" width="29.54296875" bestFit="1" customWidth="1"/>
    <col min="35" max="35" width="28.453125" bestFit="1" customWidth="1"/>
    <col min="36" max="36" width="24" customWidth="1"/>
    <col min="37" max="37" width="29.54296875" bestFit="1" customWidth="1"/>
    <col min="38" max="38" width="28.453125" bestFit="1" customWidth="1"/>
    <col min="39" max="39" width="24" customWidth="1"/>
    <col min="40" max="40" width="29.54296875" bestFit="1" customWidth="1"/>
    <col min="41" max="41" width="28.453125" bestFit="1" customWidth="1"/>
    <col min="42" max="42" width="24" customWidth="1"/>
    <col min="43" max="43" width="29.54296875" bestFit="1" customWidth="1"/>
    <col min="44" max="44" width="20.81640625" customWidth="1"/>
    <col min="45" max="45" width="26.81640625" bestFit="1" customWidth="1"/>
    <col min="46" max="46" width="22.453125" customWidth="1"/>
    <col min="47" max="47" width="20.81640625" customWidth="1"/>
    <col min="48" max="48" width="26.81640625" bestFit="1" customWidth="1"/>
    <col min="49" max="49" width="22.453125" customWidth="1"/>
    <col min="50" max="50" width="20.81640625" customWidth="1"/>
    <col min="51" max="51" width="26.81640625" bestFit="1" customWidth="1"/>
    <col min="52" max="52" width="22.453125" customWidth="1"/>
    <col min="53" max="53" width="20.81640625" customWidth="1"/>
    <col min="54" max="54" width="26.81640625" bestFit="1" customWidth="1"/>
    <col min="55" max="55" width="22.453125" customWidth="1"/>
    <col min="56" max="56" width="20.81640625" customWidth="1"/>
    <col min="57" max="57" width="26.81640625" bestFit="1" customWidth="1"/>
    <col min="58" max="58" width="22.453125" customWidth="1"/>
    <col min="59" max="59" width="20.81640625" customWidth="1"/>
    <col min="60" max="60" width="26.81640625" bestFit="1" customWidth="1"/>
    <col min="61" max="61" width="22.453125" customWidth="1"/>
    <col min="62" max="62" width="20.81640625" customWidth="1"/>
    <col min="63" max="63" width="26.81640625" bestFit="1" customWidth="1"/>
    <col min="64" max="64" width="22.453125" customWidth="1"/>
    <col min="65" max="65" width="26" customWidth="1"/>
    <col min="66" max="66" width="27.54296875" bestFit="1" customWidth="1"/>
    <col min="67" max="67" width="26.81640625" bestFit="1" customWidth="1"/>
    <col min="68" max="68" width="22.453125" customWidth="1"/>
    <col min="69" max="69" width="26" customWidth="1"/>
    <col min="70" max="70" width="27.54296875" bestFit="1" customWidth="1"/>
    <col min="71" max="71" width="26.81640625" bestFit="1" customWidth="1"/>
    <col min="72" max="72" width="22.453125" customWidth="1"/>
    <col min="73" max="73" width="26" customWidth="1"/>
    <col min="74" max="74" width="27.54296875" bestFit="1" customWidth="1"/>
    <col min="75" max="75" width="26.81640625" bestFit="1" customWidth="1"/>
    <col min="76" max="76" width="22.453125" customWidth="1"/>
    <col min="77" max="77" width="26" customWidth="1"/>
    <col min="78" max="78" width="27.54296875" bestFit="1" customWidth="1"/>
    <col min="79" max="79" width="23.26953125" bestFit="1" customWidth="1"/>
    <col min="80" max="80" width="19.7265625" customWidth="1"/>
    <col min="81" max="81" width="22.54296875" bestFit="1" customWidth="1"/>
    <col min="82" max="82" width="27.54296875" bestFit="1" customWidth="1"/>
    <col min="83" max="83" width="23.26953125" bestFit="1" customWidth="1"/>
    <col min="84" max="84" width="19.7265625" customWidth="1"/>
    <col min="85" max="85" width="22.54296875" bestFit="1" customWidth="1"/>
    <col min="86" max="86" width="27.54296875" bestFit="1" customWidth="1"/>
    <col min="87" max="87" width="23.26953125" bestFit="1" customWidth="1"/>
    <col min="88" max="88" width="19.7265625" customWidth="1"/>
    <col min="89" max="89" width="22.54296875" bestFit="1" customWidth="1"/>
    <col min="90" max="90" width="30.81640625" customWidth="1"/>
    <col min="91" max="91" width="37.54296875" bestFit="1" customWidth="1"/>
    <col min="92" max="92" width="19.81640625" bestFit="1" customWidth="1"/>
    <col min="93" max="93" width="19.1796875" customWidth="1"/>
    <col min="94" max="94" width="37.26953125" customWidth="1"/>
    <col min="95" max="95" width="37.81640625" customWidth="1"/>
    <col min="96" max="96" width="37.7265625" customWidth="1"/>
    <col min="97" max="97" width="38.26953125" customWidth="1"/>
    <col min="98" max="98" width="37.26953125" bestFit="1" customWidth="1"/>
    <col min="99" max="99" width="37.81640625" bestFit="1" customWidth="1"/>
    <col min="100" max="100" width="38.7265625" bestFit="1" customWidth="1"/>
    <col min="101" max="101" width="37.7265625" customWidth="1"/>
    <col min="102" max="102" width="38.26953125" bestFit="1" customWidth="1"/>
    <col min="103" max="103" width="40.26953125" bestFit="1" customWidth="1"/>
    <col min="104" max="104" width="40.81640625" bestFit="1" customWidth="1"/>
    <col min="105" max="105" width="32.26953125" customWidth="1"/>
    <col min="106" max="106" width="32.81640625" customWidth="1"/>
    <col min="107" max="107" width="34.81640625" bestFit="1" customWidth="1"/>
    <col min="108" max="108" width="35.453125" bestFit="1" customWidth="1"/>
    <col min="109" max="109" width="34.453125" bestFit="1" customWidth="1"/>
    <col min="110" max="110" width="35" bestFit="1" customWidth="1"/>
    <col min="111" max="111" width="37.1796875" bestFit="1" customWidth="1"/>
    <col min="112" max="112" width="37.7265625" bestFit="1" customWidth="1"/>
    <col min="113" max="113" width="33.81640625" bestFit="1" customWidth="1"/>
    <col min="114" max="114" width="34.453125" bestFit="1" customWidth="1"/>
    <col min="115" max="115" width="36.453125" bestFit="1" customWidth="1"/>
    <col min="116" max="116" width="37.1796875" bestFit="1" customWidth="1"/>
    <col min="117" max="117" width="36" bestFit="1" customWidth="1"/>
    <col min="118" max="118" width="36.7265625" bestFit="1" customWidth="1"/>
    <col min="119" max="119" width="38.7265625" bestFit="1" customWidth="1"/>
    <col min="120" max="120" width="39.26953125" bestFit="1" customWidth="1"/>
    <col min="121" max="121" width="27.81640625" bestFit="1" customWidth="1"/>
    <col min="122" max="122" width="28.453125" bestFit="1" customWidth="1"/>
    <col min="123" max="123" width="30.453125" bestFit="1" customWidth="1"/>
    <col min="124" max="124" width="31" bestFit="1" customWidth="1"/>
    <col min="125" max="125" width="35.81640625" bestFit="1" customWidth="1"/>
    <col min="126" max="126" width="36.453125" bestFit="1" customWidth="1"/>
    <col min="127" max="127" width="38.54296875" bestFit="1" customWidth="1"/>
    <col min="128" max="128" width="39.1796875" bestFit="1" customWidth="1"/>
    <col min="129" max="129" width="38.1796875" bestFit="1" customWidth="1"/>
    <col min="130" max="130" width="38.7265625" bestFit="1" customWidth="1"/>
    <col min="131" max="131" width="40.7265625" bestFit="1" customWidth="1"/>
    <col min="132" max="132" width="41.26953125" bestFit="1" customWidth="1"/>
    <col min="133" max="133" width="32.7265625" customWidth="1"/>
    <col min="134" max="134" width="33.26953125" customWidth="1"/>
    <col min="135" max="135" width="35.26953125" customWidth="1"/>
    <col min="136" max="136" width="35.81640625" customWidth="1"/>
    <col min="137" max="137" width="34.81640625" customWidth="1"/>
    <col min="138" max="138" width="35.453125" bestFit="1" customWidth="1"/>
    <col min="139" max="139" width="37.54296875" bestFit="1" customWidth="1"/>
    <col min="140" max="140" width="38.1796875" bestFit="1" customWidth="1"/>
    <col min="141" max="141" width="34.26953125" bestFit="1" customWidth="1"/>
    <col min="142" max="142" width="34.81640625" bestFit="1" customWidth="1"/>
    <col min="143" max="143" width="37" bestFit="1" customWidth="1"/>
    <col min="144" max="144" width="37.54296875" bestFit="1" customWidth="1"/>
    <col min="145" max="145" width="36.453125" bestFit="1" customWidth="1"/>
    <col min="146" max="146" width="37.1796875" bestFit="1" customWidth="1"/>
    <col min="147" max="147" width="39.1796875" bestFit="1" customWidth="1"/>
    <col min="148" max="148" width="39.7265625" bestFit="1" customWidth="1"/>
    <col min="149" max="149" width="28.26953125" bestFit="1" customWidth="1"/>
    <col min="150" max="150" width="28.81640625" bestFit="1" customWidth="1"/>
    <col min="151" max="151" width="30.81640625" bestFit="1" customWidth="1"/>
    <col min="152" max="152" width="31.54296875" bestFit="1" customWidth="1"/>
    <col min="153" max="153" width="35.453125" bestFit="1" customWidth="1"/>
    <col min="154" max="154" width="36" bestFit="1" customWidth="1"/>
    <col min="155" max="155" width="38.1796875" bestFit="1" customWidth="1"/>
    <col min="156" max="156" width="38.7265625" bestFit="1" customWidth="1"/>
    <col min="157" max="157" width="37.7265625" bestFit="1" customWidth="1"/>
    <col min="158" max="158" width="38.26953125" bestFit="1" customWidth="1"/>
    <col min="159" max="159" width="40.26953125" bestFit="1" customWidth="1"/>
    <col min="160" max="160" width="40.81640625" bestFit="1" customWidth="1"/>
    <col min="161" max="161" width="32.26953125" bestFit="1" customWidth="1"/>
    <col min="162" max="162" width="32.81640625" bestFit="1" customWidth="1"/>
    <col min="163" max="163" width="34.81640625" bestFit="1" customWidth="1"/>
    <col min="164" max="164" width="35.453125" bestFit="1" customWidth="1"/>
    <col min="165" max="165" width="34.453125" bestFit="1" customWidth="1"/>
    <col min="166" max="166" width="35" bestFit="1" customWidth="1"/>
    <col min="167" max="167" width="37.1796875" bestFit="1" customWidth="1"/>
    <col min="168" max="168" width="37.7265625" bestFit="1" customWidth="1"/>
    <col min="169" max="169" width="33.81640625" bestFit="1" customWidth="1"/>
    <col min="170" max="170" width="34.453125" bestFit="1" customWidth="1"/>
    <col min="171" max="171" width="36.453125" bestFit="1" customWidth="1"/>
    <col min="172" max="172" width="37.1796875" bestFit="1" customWidth="1"/>
    <col min="173" max="173" width="36" bestFit="1" customWidth="1"/>
    <col min="174" max="174" width="36.7265625" bestFit="1" customWidth="1"/>
    <col min="175" max="175" width="38.7265625" bestFit="1" customWidth="1"/>
    <col min="176" max="176" width="39.26953125" bestFit="1" customWidth="1"/>
    <col min="177" max="177" width="27.81640625" bestFit="1" customWidth="1"/>
    <col min="178" max="178" width="28.453125" bestFit="1" customWidth="1"/>
    <col min="179" max="179" width="30.453125" bestFit="1" customWidth="1"/>
    <col min="180" max="180" width="31" bestFit="1" customWidth="1"/>
    <col min="181" max="181" width="33.7265625" bestFit="1" customWidth="1"/>
    <col min="182" max="205" width="32.26953125" bestFit="1" customWidth="1"/>
    <col min="206" max="206" width="25.81640625" bestFit="1" customWidth="1"/>
  </cols>
  <sheetData>
    <row r="1" spans="1:206" x14ac:dyDescent="0.25">
      <c r="CS1" s="98" t="s">
        <v>381</v>
      </c>
      <c r="CT1" s="98" t="s">
        <v>407</v>
      </c>
      <c r="CU1" s="98" t="s">
        <v>381</v>
      </c>
      <c r="CV1" s="98" t="s">
        <v>407</v>
      </c>
      <c r="CW1" s="190" t="s">
        <v>381</v>
      </c>
      <c r="CX1" s="190" t="s">
        <v>407</v>
      </c>
      <c r="CY1" s="190" t="s">
        <v>381</v>
      </c>
      <c r="CZ1" s="190" t="s">
        <v>407</v>
      </c>
      <c r="DA1" s="188" t="s">
        <v>381</v>
      </c>
      <c r="DB1" s="188" t="s">
        <v>407</v>
      </c>
      <c r="DC1" s="188" t="s">
        <v>381</v>
      </c>
      <c r="DD1" s="188" t="s">
        <v>407</v>
      </c>
      <c r="DE1" s="190" t="s">
        <v>381</v>
      </c>
      <c r="DF1" s="190" t="s">
        <v>407</v>
      </c>
      <c r="DG1" s="190" t="s">
        <v>381</v>
      </c>
      <c r="DH1" s="190" t="s">
        <v>407</v>
      </c>
      <c r="DI1" s="188" t="s">
        <v>381</v>
      </c>
      <c r="DJ1" s="188" t="s">
        <v>407</v>
      </c>
      <c r="DK1" s="188" t="s">
        <v>381</v>
      </c>
      <c r="DL1" s="188" t="s">
        <v>407</v>
      </c>
      <c r="DM1" s="190" t="s">
        <v>381</v>
      </c>
      <c r="DN1" s="190" t="s">
        <v>407</v>
      </c>
      <c r="DO1" s="190" t="s">
        <v>381</v>
      </c>
      <c r="DP1" s="190" t="s">
        <v>407</v>
      </c>
      <c r="DQ1" s="188" t="s">
        <v>381</v>
      </c>
      <c r="DR1" s="188" t="s">
        <v>407</v>
      </c>
      <c r="DS1" s="188" t="s">
        <v>381</v>
      </c>
      <c r="DT1" s="188" t="s">
        <v>407</v>
      </c>
      <c r="DU1" s="98" t="s">
        <v>381</v>
      </c>
      <c r="DV1" s="98" t="s">
        <v>407</v>
      </c>
      <c r="DW1" s="98" t="s">
        <v>381</v>
      </c>
      <c r="DX1" s="98" t="s">
        <v>407</v>
      </c>
      <c r="DY1" s="190" t="s">
        <v>381</v>
      </c>
      <c r="DZ1" s="190" t="s">
        <v>407</v>
      </c>
      <c r="EA1" s="190" t="s">
        <v>381</v>
      </c>
      <c r="EB1" s="190" t="s">
        <v>407</v>
      </c>
      <c r="EC1" s="188" t="s">
        <v>381</v>
      </c>
      <c r="ED1" s="188" t="s">
        <v>407</v>
      </c>
      <c r="EE1" s="188" t="s">
        <v>381</v>
      </c>
      <c r="EF1" s="188" t="s">
        <v>407</v>
      </c>
      <c r="EG1" s="190" t="s">
        <v>381</v>
      </c>
      <c r="EH1" s="190" t="s">
        <v>407</v>
      </c>
      <c r="EI1" s="190" t="s">
        <v>381</v>
      </c>
      <c r="EJ1" s="190" t="s">
        <v>407</v>
      </c>
      <c r="EK1" s="188" t="s">
        <v>381</v>
      </c>
      <c r="EL1" s="188" t="s">
        <v>407</v>
      </c>
      <c r="EM1" s="188" t="s">
        <v>381</v>
      </c>
      <c r="EN1" s="188" t="s">
        <v>407</v>
      </c>
      <c r="EO1" s="190" t="s">
        <v>381</v>
      </c>
      <c r="EP1" s="190" t="s">
        <v>407</v>
      </c>
      <c r="EQ1" s="190" t="s">
        <v>381</v>
      </c>
      <c r="ER1" s="190" t="s">
        <v>407</v>
      </c>
      <c r="ES1" s="188" t="s">
        <v>381</v>
      </c>
      <c r="ET1" s="188" t="s">
        <v>407</v>
      </c>
      <c r="EU1" s="188" t="s">
        <v>381</v>
      </c>
      <c r="EV1" s="188" t="s">
        <v>407</v>
      </c>
      <c r="EW1" s="98" t="s">
        <v>381</v>
      </c>
      <c r="EX1" s="98" t="s">
        <v>407</v>
      </c>
      <c r="EY1" s="98" t="s">
        <v>381</v>
      </c>
      <c r="EZ1" s="98" t="s">
        <v>407</v>
      </c>
      <c r="FA1" s="190" t="s">
        <v>381</v>
      </c>
      <c r="FB1" s="190" t="s">
        <v>407</v>
      </c>
      <c r="FC1" s="190" t="s">
        <v>381</v>
      </c>
      <c r="FD1" s="190" t="s">
        <v>407</v>
      </c>
      <c r="FE1" s="188" t="s">
        <v>381</v>
      </c>
      <c r="FF1" s="188" t="s">
        <v>407</v>
      </c>
      <c r="FG1" s="188" t="s">
        <v>381</v>
      </c>
      <c r="FH1" s="188" t="s">
        <v>407</v>
      </c>
      <c r="FI1" s="190" t="s">
        <v>381</v>
      </c>
      <c r="FJ1" s="190" t="s">
        <v>407</v>
      </c>
      <c r="FK1" s="190" t="s">
        <v>381</v>
      </c>
      <c r="FL1" s="190" t="s">
        <v>407</v>
      </c>
      <c r="FM1" s="188" t="s">
        <v>381</v>
      </c>
      <c r="FN1" s="188" t="s">
        <v>407</v>
      </c>
      <c r="FO1" s="188" t="s">
        <v>381</v>
      </c>
      <c r="FP1" s="188" t="s">
        <v>407</v>
      </c>
      <c r="FQ1" s="190" t="s">
        <v>381</v>
      </c>
      <c r="FR1" s="190" t="s">
        <v>407</v>
      </c>
      <c r="FS1" s="190" t="s">
        <v>381</v>
      </c>
      <c r="FT1" s="190" t="s">
        <v>407</v>
      </c>
      <c r="FU1" s="188" t="s">
        <v>381</v>
      </c>
      <c r="FV1" s="188" t="s">
        <v>407</v>
      </c>
      <c r="FW1" s="188" t="s">
        <v>381</v>
      </c>
      <c r="FX1" s="188" t="s">
        <v>407</v>
      </c>
    </row>
    <row r="2" spans="1:206" x14ac:dyDescent="0.25">
      <c r="AH2" s="202"/>
      <c r="AU2" s="202"/>
      <c r="BL2" s="202"/>
      <c r="CS2" s="98" t="s">
        <v>405</v>
      </c>
      <c r="CT2" s="98" t="s">
        <v>405</v>
      </c>
      <c r="CU2" s="98" t="s">
        <v>406</v>
      </c>
      <c r="CV2" s="98" t="s">
        <v>406</v>
      </c>
      <c r="CW2" s="190" t="s">
        <v>405</v>
      </c>
      <c r="CX2" s="190" t="s">
        <v>405</v>
      </c>
      <c r="CY2" s="190" t="s">
        <v>406</v>
      </c>
      <c r="CZ2" s="190" t="s">
        <v>406</v>
      </c>
      <c r="DA2" s="188" t="s">
        <v>405</v>
      </c>
      <c r="DB2" s="188" t="s">
        <v>405</v>
      </c>
      <c r="DC2" s="188" t="s">
        <v>406</v>
      </c>
      <c r="DD2" s="188" t="s">
        <v>406</v>
      </c>
      <c r="DE2" s="190" t="s">
        <v>405</v>
      </c>
      <c r="DF2" s="190" t="s">
        <v>405</v>
      </c>
      <c r="DG2" s="190" t="s">
        <v>406</v>
      </c>
      <c r="DH2" s="190" t="s">
        <v>406</v>
      </c>
      <c r="DI2" s="188" t="s">
        <v>405</v>
      </c>
      <c r="DJ2" s="188" t="s">
        <v>405</v>
      </c>
      <c r="DK2" s="188" t="s">
        <v>406</v>
      </c>
      <c r="DL2" s="188" t="s">
        <v>406</v>
      </c>
      <c r="DM2" s="190" t="s">
        <v>405</v>
      </c>
      <c r="DN2" s="190" t="s">
        <v>405</v>
      </c>
      <c r="DO2" s="190" t="s">
        <v>406</v>
      </c>
      <c r="DP2" s="190" t="s">
        <v>406</v>
      </c>
      <c r="DQ2" s="188" t="s">
        <v>405</v>
      </c>
      <c r="DR2" s="188" t="s">
        <v>405</v>
      </c>
      <c r="DS2" s="188" t="s">
        <v>406</v>
      </c>
      <c r="DT2" s="188" t="s">
        <v>406</v>
      </c>
      <c r="DU2" s="98" t="s">
        <v>405</v>
      </c>
      <c r="DV2" s="98" t="s">
        <v>405</v>
      </c>
      <c r="DW2" s="98" t="s">
        <v>406</v>
      </c>
      <c r="DX2" s="98" t="s">
        <v>406</v>
      </c>
      <c r="DY2" s="190" t="s">
        <v>405</v>
      </c>
      <c r="DZ2" s="190" t="s">
        <v>405</v>
      </c>
      <c r="EA2" s="190" t="s">
        <v>406</v>
      </c>
      <c r="EB2" s="190" t="s">
        <v>406</v>
      </c>
      <c r="EC2" s="188" t="s">
        <v>405</v>
      </c>
      <c r="ED2" s="188" t="s">
        <v>405</v>
      </c>
      <c r="EE2" s="188" t="s">
        <v>406</v>
      </c>
      <c r="EF2" s="188" t="s">
        <v>406</v>
      </c>
      <c r="EG2" s="190" t="s">
        <v>405</v>
      </c>
      <c r="EH2" s="190" t="s">
        <v>405</v>
      </c>
      <c r="EI2" s="190" t="s">
        <v>406</v>
      </c>
      <c r="EJ2" s="190" t="s">
        <v>406</v>
      </c>
      <c r="EK2" s="188" t="s">
        <v>405</v>
      </c>
      <c r="EL2" s="188" t="s">
        <v>405</v>
      </c>
      <c r="EM2" s="188" t="s">
        <v>406</v>
      </c>
      <c r="EN2" s="188" t="s">
        <v>406</v>
      </c>
      <c r="EO2" s="190" t="s">
        <v>405</v>
      </c>
      <c r="EP2" s="190" t="s">
        <v>405</v>
      </c>
      <c r="EQ2" s="190" t="s">
        <v>406</v>
      </c>
      <c r="ER2" s="190" t="s">
        <v>406</v>
      </c>
      <c r="ES2" s="188" t="s">
        <v>405</v>
      </c>
      <c r="ET2" s="188" t="s">
        <v>405</v>
      </c>
      <c r="EU2" s="188" t="s">
        <v>406</v>
      </c>
      <c r="EV2" s="188" t="s">
        <v>406</v>
      </c>
      <c r="EW2" s="98" t="s">
        <v>405</v>
      </c>
      <c r="EX2" s="98" t="s">
        <v>405</v>
      </c>
      <c r="EY2" s="98" t="s">
        <v>406</v>
      </c>
      <c r="EZ2" s="98" t="s">
        <v>406</v>
      </c>
      <c r="FA2" s="190" t="s">
        <v>405</v>
      </c>
      <c r="FB2" s="190" t="s">
        <v>405</v>
      </c>
      <c r="FC2" s="190" t="s">
        <v>406</v>
      </c>
      <c r="FD2" s="190" t="s">
        <v>406</v>
      </c>
      <c r="FE2" s="188" t="s">
        <v>405</v>
      </c>
      <c r="FF2" s="188" t="s">
        <v>405</v>
      </c>
      <c r="FG2" s="188" t="s">
        <v>406</v>
      </c>
      <c r="FH2" s="188" t="s">
        <v>406</v>
      </c>
      <c r="FI2" s="190" t="s">
        <v>405</v>
      </c>
      <c r="FJ2" s="190" t="s">
        <v>405</v>
      </c>
      <c r="FK2" s="190" t="s">
        <v>406</v>
      </c>
      <c r="FL2" s="190" t="s">
        <v>406</v>
      </c>
      <c r="FM2" s="188" t="s">
        <v>405</v>
      </c>
      <c r="FN2" s="188" t="s">
        <v>405</v>
      </c>
      <c r="FO2" s="188" t="s">
        <v>406</v>
      </c>
      <c r="FP2" s="188" t="s">
        <v>406</v>
      </c>
      <c r="FQ2" s="190" t="s">
        <v>405</v>
      </c>
      <c r="FR2" s="190" t="s">
        <v>405</v>
      </c>
      <c r="FS2" s="190" t="s">
        <v>406</v>
      </c>
      <c r="FT2" s="190" t="s">
        <v>406</v>
      </c>
      <c r="FU2" s="188" t="s">
        <v>405</v>
      </c>
      <c r="FV2" s="188" t="s">
        <v>405</v>
      </c>
      <c r="FW2" s="188" t="s">
        <v>406</v>
      </c>
      <c r="FX2" s="188" t="s">
        <v>406</v>
      </c>
    </row>
    <row r="3" spans="1:206" x14ac:dyDescent="0.25">
      <c r="E3" s="96"/>
      <c r="F3" s="96"/>
      <c r="G3" s="96">
        <v>1</v>
      </c>
      <c r="H3" s="96">
        <v>2</v>
      </c>
      <c r="I3" s="96"/>
      <c r="J3" s="96"/>
      <c r="K3" s="96"/>
      <c r="L3" s="96"/>
      <c r="M3" s="96"/>
      <c r="N3" s="96" t="s">
        <v>344</v>
      </c>
      <c r="O3" s="96"/>
      <c r="P3" s="96"/>
      <c r="Q3" s="96"/>
      <c r="R3" s="96"/>
      <c r="S3" s="96"/>
      <c r="T3" s="96"/>
      <c r="U3" s="96" t="s">
        <v>345</v>
      </c>
      <c r="V3" s="96"/>
      <c r="W3" s="96"/>
      <c r="X3" s="96"/>
      <c r="Y3" s="96"/>
      <c r="Z3" s="96"/>
      <c r="AA3" s="96"/>
      <c r="AB3" s="96">
        <v>3</v>
      </c>
      <c r="AC3" s="96"/>
      <c r="AD3" s="96"/>
      <c r="AE3" s="96"/>
      <c r="AF3" s="96"/>
      <c r="AG3" s="96"/>
      <c r="AH3" s="96" t="s">
        <v>351</v>
      </c>
      <c r="AI3" s="96" t="s">
        <v>403</v>
      </c>
      <c r="AJ3" s="96"/>
      <c r="AK3" s="96"/>
      <c r="AL3" s="96" t="s">
        <v>403</v>
      </c>
      <c r="AM3" s="96"/>
      <c r="AN3" s="96"/>
      <c r="AO3" s="96" t="s">
        <v>403</v>
      </c>
      <c r="AP3" s="96"/>
      <c r="AQ3" s="96"/>
      <c r="AR3" s="96" t="s">
        <v>403</v>
      </c>
      <c r="AS3" s="96"/>
      <c r="AT3" s="96"/>
      <c r="AU3" s="96" t="s">
        <v>403</v>
      </c>
      <c r="AV3" s="96"/>
      <c r="AW3" s="96"/>
      <c r="AX3" s="96" t="s">
        <v>403</v>
      </c>
      <c r="AY3" s="96"/>
      <c r="AZ3" s="96"/>
      <c r="BA3" s="96" t="s">
        <v>403</v>
      </c>
      <c r="BB3" s="96"/>
      <c r="BC3" s="96"/>
      <c r="BD3" s="96" t="s">
        <v>403</v>
      </c>
      <c r="BE3" s="96"/>
      <c r="BF3" s="96"/>
      <c r="BG3" s="96" t="s">
        <v>403</v>
      </c>
      <c r="BH3" s="96"/>
      <c r="BI3" s="96"/>
      <c r="BJ3" s="96" t="s">
        <v>403</v>
      </c>
      <c r="BK3" s="96"/>
      <c r="BL3" s="96"/>
      <c r="BM3" s="96" t="s">
        <v>352</v>
      </c>
      <c r="BN3" s="96" t="s">
        <v>403</v>
      </c>
      <c r="BO3" s="96"/>
      <c r="BP3" s="96"/>
      <c r="BQ3" s="96"/>
      <c r="BR3" s="96" t="s">
        <v>403</v>
      </c>
      <c r="BS3" s="96"/>
      <c r="BT3" s="96"/>
      <c r="BU3" s="96"/>
      <c r="BV3" s="96" t="s">
        <v>403</v>
      </c>
      <c r="BW3" s="96"/>
      <c r="BX3" s="96"/>
      <c r="BY3" s="96"/>
      <c r="BZ3" s="96" t="s">
        <v>403</v>
      </c>
      <c r="CA3" s="96"/>
      <c r="CB3" s="96"/>
      <c r="CC3" s="96"/>
      <c r="CD3" s="96" t="s">
        <v>403</v>
      </c>
      <c r="CE3" s="96"/>
      <c r="CF3" s="96"/>
      <c r="CG3" s="96"/>
      <c r="CH3" s="96" t="s">
        <v>403</v>
      </c>
      <c r="CI3" s="96"/>
      <c r="CJ3" s="96"/>
      <c r="CK3" s="96"/>
      <c r="CL3" s="96">
        <v>5</v>
      </c>
      <c r="CM3" s="96"/>
      <c r="CN3" s="96"/>
      <c r="CO3" s="96"/>
      <c r="CP3" s="96"/>
      <c r="CQ3" s="96">
        <v>6</v>
      </c>
      <c r="CR3" s="96">
        <v>7</v>
      </c>
      <c r="CS3" s="98" t="s">
        <v>404</v>
      </c>
      <c r="CT3" s="98"/>
      <c r="CU3" s="98"/>
      <c r="CV3" s="98"/>
      <c r="CW3" s="190" t="s">
        <v>404</v>
      </c>
      <c r="CX3" s="190"/>
      <c r="CY3" s="190"/>
      <c r="CZ3" s="190"/>
      <c r="DA3" s="188" t="s">
        <v>404</v>
      </c>
      <c r="DB3" s="188"/>
      <c r="DC3" s="188"/>
      <c r="DD3" s="188"/>
      <c r="DE3" s="190" t="s">
        <v>404</v>
      </c>
      <c r="DF3" s="190"/>
      <c r="DG3" s="190"/>
      <c r="DH3" s="190"/>
      <c r="DI3" s="188" t="s">
        <v>404</v>
      </c>
      <c r="DJ3" s="188"/>
      <c r="DK3" s="188"/>
      <c r="DL3" s="188"/>
      <c r="DM3" s="190" t="s">
        <v>404</v>
      </c>
      <c r="DN3" s="190"/>
      <c r="DO3" s="190"/>
      <c r="DP3" s="190"/>
      <c r="DQ3" s="188" t="s">
        <v>404</v>
      </c>
      <c r="DR3" s="188"/>
      <c r="DS3" s="188"/>
      <c r="DT3" s="188"/>
      <c r="DU3" s="98" t="s">
        <v>408</v>
      </c>
      <c r="DV3" s="98"/>
      <c r="DW3" s="98"/>
      <c r="DX3" s="98"/>
      <c r="DY3" s="190" t="s">
        <v>408</v>
      </c>
      <c r="DZ3" s="190"/>
      <c r="EA3" s="190"/>
      <c r="EB3" s="190"/>
      <c r="EC3" s="188" t="s">
        <v>408</v>
      </c>
      <c r="ED3" s="188"/>
      <c r="EE3" s="188"/>
      <c r="EF3" s="188"/>
      <c r="EG3" s="190" t="s">
        <v>408</v>
      </c>
      <c r="EH3" s="190"/>
      <c r="EI3" s="190"/>
      <c r="EJ3" s="190"/>
      <c r="EK3" s="188" t="s">
        <v>408</v>
      </c>
      <c r="EL3" s="188"/>
      <c r="EM3" s="188"/>
      <c r="EN3" s="188"/>
      <c r="EO3" s="190" t="s">
        <v>408</v>
      </c>
      <c r="EP3" s="190"/>
      <c r="EQ3" s="190"/>
      <c r="ER3" s="190"/>
      <c r="ES3" s="188" t="s">
        <v>408</v>
      </c>
      <c r="ET3" s="188"/>
      <c r="EU3" s="188"/>
      <c r="EV3" s="188"/>
      <c r="EW3" s="98" t="s">
        <v>256</v>
      </c>
      <c r="EX3" s="98"/>
      <c r="EY3" s="98"/>
      <c r="EZ3" s="98"/>
      <c r="FA3" s="190" t="s">
        <v>256</v>
      </c>
      <c r="FB3" s="190"/>
      <c r="FC3" s="190"/>
      <c r="FD3" s="190"/>
      <c r="FE3" s="188" t="s">
        <v>256</v>
      </c>
      <c r="FF3" s="188"/>
      <c r="FG3" s="188"/>
      <c r="FH3" s="188"/>
      <c r="FI3" s="190" t="s">
        <v>256</v>
      </c>
      <c r="FJ3" s="190"/>
      <c r="FK3" s="190"/>
      <c r="FL3" s="190"/>
      <c r="FM3" s="188" t="s">
        <v>256</v>
      </c>
      <c r="FN3" s="188"/>
      <c r="FO3" s="188"/>
      <c r="FP3" s="188"/>
      <c r="FQ3" s="190" t="s">
        <v>256</v>
      </c>
      <c r="FR3" s="190"/>
      <c r="FS3" s="190"/>
      <c r="FT3" s="190"/>
      <c r="FU3" s="188" t="s">
        <v>256</v>
      </c>
      <c r="FV3" s="188"/>
      <c r="FW3" s="188"/>
      <c r="FX3" s="188"/>
      <c r="FY3" s="96">
        <v>9</v>
      </c>
      <c r="FZ3" s="96"/>
      <c r="GA3" s="96"/>
      <c r="GB3" s="96"/>
      <c r="GC3" s="96"/>
      <c r="GD3" s="96"/>
      <c r="GE3" s="96"/>
      <c r="GF3" s="96"/>
      <c r="GG3" s="96"/>
      <c r="GH3" s="96"/>
      <c r="GI3" s="96"/>
      <c r="GJ3" s="96"/>
      <c r="GK3" s="96"/>
      <c r="GL3" s="96"/>
      <c r="GM3" s="96"/>
      <c r="GN3" s="96"/>
      <c r="GO3" s="96"/>
      <c r="GP3" s="96"/>
      <c r="GQ3" s="96"/>
      <c r="GR3" s="96"/>
      <c r="GS3" s="96"/>
      <c r="GT3" s="96"/>
      <c r="GU3" s="96"/>
      <c r="GV3" s="96"/>
      <c r="GW3" s="96"/>
      <c r="GX3" s="96">
        <v>10</v>
      </c>
    </row>
    <row r="4" spans="1:206" ht="20.5" thickBot="1" x14ac:dyDescent="0.3">
      <c r="B4" s="98" t="s">
        <v>270</v>
      </c>
      <c r="C4" s="179" t="s">
        <v>269</v>
      </c>
      <c r="E4" s="161" t="s">
        <v>341</v>
      </c>
      <c r="F4" s="161" t="s">
        <v>340</v>
      </c>
      <c r="G4" s="161" t="s">
        <v>342</v>
      </c>
      <c r="H4" s="161" t="s">
        <v>176</v>
      </c>
      <c r="I4" s="161" t="s">
        <v>64</v>
      </c>
      <c r="J4" s="161" t="s">
        <v>343</v>
      </c>
      <c r="K4" s="161" t="s">
        <v>8</v>
      </c>
      <c r="L4" s="161" t="s">
        <v>9</v>
      </c>
      <c r="M4" s="161" t="s">
        <v>175</v>
      </c>
      <c r="N4" s="161" t="s">
        <v>190</v>
      </c>
      <c r="O4" s="161" t="s">
        <v>121</v>
      </c>
      <c r="P4" s="161" t="s">
        <v>11</v>
      </c>
      <c r="Q4" s="161" t="s">
        <v>180</v>
      </c>
      <c r="R4" s="161" t="s">
        <v>131</v>
      </c>
      <c r="S4" s="161" t="s">
        <v>10</v>
      </c>
      <c r="T4" s="161" t="s">
        <v>196</v>
      </c>
      <c r="U4" s="161" t="s">
        <v>176</v>
      </c>
      <c r="V4" s="161" t="s">
        <v>64</v>
      </c>
      <c r="W4" s="161" t="s">
        <v>343</v>
      </c>
      <c r="X4" s="161" t="s">
        <v>8</v>
      </c>
      <c r="Y4" s="161" t="s">
        <v>9</v>
      </c>
      <c r="Z4" s="161" t="s">
        <v>175</v>
      </c>
      <c r="AA4" s="161" t="s">
        <v>11</v>
      </c>
      <c r="AB4" s="161" t="s">
        <v>348</v>
      </c>
      <c r="AC4" s="161" t="s">
        <v>349</v>
      </c>
      <c r="AD4" s="161" t="s">
        <v>350</v>
      </c>
      <c r="AE4" s="161" t="s">
        <v>491</v>
      </c>
      <c r="AF4" s="161" t="s">
        <v>492</v>
      </c>
      <c r="AG4" s="161" t="s">
        <v>493</v>
      </c>
      <c r="AH4" s="161" t="s">
        <v>353</v>
      </c>
      <c r="AI4" s="161" t="s">
        <v>355</v>
      </c>
      <c r="AJ4" s="161" t="s">
        <v>356</v>
      </c>
      <c r="AK4" s="161" t="s">
        <v>354</v>
      </c>
      <c r="AL4" s="161" t="s">
        <v>358</v>
      </c>
      <c r="AM4" s="161" t="s">
        <v>359</v>
      </c>
      <c r="AN4" s="161" t="s">
        <v>357</v>
      </c>
      <c r="AO4" s="161" t="s">
        <v>361</v>
      </c>
      <c r="AP4" s="161" t="s">
        <v>362</v>
      </c>
      <c r="AQ4" s="161" t="s">
        <v>360</v>
      </c>
      <c r="AR4" s="161" t="s">
        <v>364</v>
      </c>
      <c r="AS4" s="161" t="s">
        <v>365</v>
      </c>
      <c r="AT4" s="161" t="s">
        <v>363</v>
      </c>
      <c r="AU4" s="161" t="s">
        <v>434</v>
      </c>
      <c r="AV4" s="161" t="s">
        <v>435</v>
      </c>
      <c r="AW4" s="161" t="s">
        <v>436</v>
      </c>
      <c r="AX4" s="161" t="s">
        <v>437</v>
      </c>
      <c r="AY4" s="161" t="s">
        <v>438</v>
      </c>
      <c r="AZ4" s="161" t="s">
        <v>439</v>
      </c>
      <c r="BA4" s="161" t="s">
        <v>440</v>
      </c>
      <c r="BB4" s="161" t="s">
        <v>441</v>
      </c>
      <c r="BC4" s="161" t="s">
        <v>442</v>
      </c>
      <c r="BD4" s="161" t="s">
        <v>443</v>
      </c>
      <c r="BE4" s="161" t="s">
        <v>444</v>
      </c>
      <c r="BF4" s="161" t="s">
        <v>445</v>
      </c>
      <c r="BG4" s="161" t="s">
        <v>446</v>
      </c>
      <c r="BH4" s="161" t="s">
        <v>447</v>
      </c>
      <c r="BI4" s="161" t="s">
        <v>448</v>
      </c>
      <c r="BJ4" s="161" t="s">
        <v>449</v>
      </c>
      <c r="BK4" s="161" t="s">
        <v>450</v>
      </c>
      <c r="BL4" s="161" t="s">
        <v>451</v>
      </c>
      <c r="BM4" s="161" t="s">
        <v>366</v>
      </c>
      <c r="BN4" s="161" t="s">
        <v>355</v>
      </c>
      <c r="BO4" s="161" t="s">
        <v>354</v>
      </c>
      <c r="BP4" s="161" t="s">
        <v>367</v>
      </c>
      <c r="BQ4" s="161" t="s">
        <v>368</v>
      </c>
      <c r="BR4" s="161" t="s">
        <v>358</v>
      </c>
      <c r="BS4" s="161" t="s">
        <v>357</v>
      </c>
      <c r="BT4" s="161" t="s">
        <v>369</v>
      </c>
      <c r="BU4" s="161" t="s">
        <v>370</v>
      </c>
      <c r="BV4" s="161" t="s">
        <v>361</v>
      </c>
      <c r="BW4" s="161" t="s">
        <v>360</v>
      </c>
      <c r="BX4" s="161" t="s">
        <v>371</v>
      </c>
      <c r="BY4" s="161" t="s">
        <v>372</v>
      </c>
      <c r="BZ4" s="161" t="s">
        <v>364</v>
      </c>
      <c r="CA4" s="161" t="s">
        <v>363</v>
      </c>
      <c r="CB4" s="161" t="s">
        <v>373</v>
      </c>
      <c r="CC4" s="161" t="s">
        <v>374</v>
      </c>
      <c r="CD4" s="161" t="s">
        <v>434</v>
      </c>
      <c r="CE4" s="161" t="s">
        <v>436</v>
      </c>
      <c r="CF4" s="161" t="s">
        <v>510</v>
      </c>
      <c r="CG4" s="161" t="s">
        <v>511</v>
      </c>
      <c r="CH4" s="161" t="s">
        <v>437</v>
      </c>
      <c r="CI4" s="161" t="s">
        <v>439</v>
      </c>
      <c r="CJ4" s="161" t="s">
        <v>512</v>
      </c>
      <c r="CK4" s="161" t="s">
        <v>513</v>
      </c>
      <c r="CL4" s="161" t="s">
        <v>379</v>
      </c>
      <c r="CM4" s="161" t="s">
        <v>378</v>
      </c>
      <c r="CN4" s="161" t="s">
        <v>377</v>
      </c>
      <c r="CO4" s="161" t="s">
        <v>375</v>
      </c>
      <c r="CP4" s="161" t="s">
        <v>376</v>
      </c>
      <c r="CQ4" s="161" t="s">
        <v>229</v>
      </c>
      <c r="CR4" s="161" t="s">
        <v>380</v>
      </c>
      <c r="CS4" s="192" t="s">
        <v>249</v>
      </c>
      <c r="CT4" s="192" t="s">
        <v>249</v>
      </c>
      <c r="CU4" s="192" t="s">
        <v>249</v>
      </c>
      <c r="CV4" s="192" t="s">
        <v>249</v>
      </c>
      <c r="CW4" s="191" t="s">
        <v>250</v>
      </c>
      <c r="CX4" s="191" t="s">
        <v>250</v>
      </c>
      <c r="CY4" s="191" t="s">
        <v>250</v>
      </c>
      <c r="CZ4" s="191" t="s">
        <v>250</v>
      </c>
      <c r="DA4" s="189" t="s">
        <v>245</v>
      </c>
      <c r="DB4" s="189" t="s">
        <v>245</v>
      </c>
      <c r="DC4" s="189" t="s">
        <v>245</v>
      </c>
      <c r="DD4" s="189" t="s">
        <v>245</v>
      </c>
      <c r="DE4" s="191" t="s">
        <v>246</v>
      </c>
      <c r="DF4" s="191" t="s">
        <v>246</v>
      </c>
      <c r="DG4" s="191" t="s">
        <v>246</v>
      </c>
      <c r="DH4" s="191" t="s">
        <v>246</v>
      </c>
      <c r="DI4" s="189" t="s">
        <v>247</v>
      </c>
      <c r="DJ4" s="189" t="s">
        <v>247</v>
      </c>
      <c r="DK4" s="189" t="s">
        <v>247</v>
      </c>
      <c r="DL4" s="189" t="s">
        <v>247</v>
      </c>
      <c r="DM4" s="191" t="s">
        <v>248</v>
      </c>
      <c r="DN4" s="191" t="s">
        <v>248</v>
      </c>
      <c r="DO4" s="191" t="s">
        <v>248</v>
      </c>
      <c r="DP4" s="191" t="s">
        <v>248</v>
      </c>
      <c r="DQ4" s="189" t="s">
        <v>251</v>
      </c>
      <c r="DR4" s="189" t="s">
        <v>251</v>
      </c>
      <c r="DS4" s="189" t="s">
        <v>251</v>
      </c>
      <c r="DT4" s="189" t="s">
        <v>251</v>
      </c>
      <c r="DU4" s="192" t="s">
        <v>249</v>
      </c>
      <c r="DV4" s="192" t="s">
        <v>249</v>
      </c>
      <c r="DW4" s="192" t="s">
        <v>249</v>
      </c>
      <c r="DX4" s="192" t="s">
        <v>249</v>
      </c>
      <c r="DY4" s="191" t="s">
        <v>250</v>
      </c>
      <c r="DZ4" s="191" t="s">
        <v>250</v>
      </c>
      <c r="EA4" s="191" t="s">
        <v>250</v>
      </c>
      <c r="EB4" s="191" t="s">
        <v>250</v>
      </c>
      <c r="EC4" s="189" t="s">
        <v>245</v>
      </c>
      <c r="ED4" s="189" t="s">
        <v>245</v>
      </c>
      <c r="EE4" s="189" t="s">
        <v>245</v>
      </c>
      <c r="EF4" s="189" t="s">
        <v>245</v>
      </c>
      <c r="EG4" s="191" t="s">
        <v>246</v>
      </c>
      <c r="EH4" s="191" t="s">
        <v>246</v>
      </c>
      <c r="EI4" s="191" t="s">
        <v>246</v>
      </c>
      <c r="EJ4" s="191" t="s">
        <v>246</v>
      </c>
      <c r="EK4" s="189" t="s">
        <v>247</v>
      </c>
      <c r="EL4" s="189" t="s">
        <v>247</v>
      </c>
      <c r="EM4" s="189" t="s">
        <v>247</v>
      </c>
      <c r="EN4" s="189" t="s">
        <v>247</v>
      </c>
      <c r="EO4" s="191" t="s">
        <v>248</v>
      </c>
      <c r="EP4" s="191" t="s">
        <v>248</v>
      </c>
      <c r="EQ4" s="191" t="s">
        <v>248</v>
      </c>
      <c r="ER4" s="191" t="s">
        <v>248</v>
      </c>
      <c r="ES4" s="189" t="s">
        <v>251</v>
      </c>
      <c r="ET4" s="189" t="s">
        <v>251</v>
      </c>
      <c r="EU4" s="189" t="s">
        <v>251</v>
      </c>
      <c r="EV4" s="189" t="s">
        <v>251</v>
      </c>
      <c r="EW4" s="192" t="s">
        <v>249</v>
      </c>
      <c r="EX4" s="192" t="s">
        <v>249</v>
      </c>
      <c r="EY4" s="192" t="s">
        <v>249</v>
      </c>
      <c r="EZ4" s="192" t="s">
        <v>249</v>
      </c>
      <c r="FA4" s="191" t="s">
        <v>250</v>
      </c>
      <c r="FB4" s="191" t="s">
        <v>250</v>
      </c>
      <c r="FC4" s="191" t="s">
        <v>250</v>
      </c>
      <c r="FD4" s="191" t="s">
        <v>250</v>
      </c>
      <c r="FE4" s="189" t="s">
        <v>245</v>
      </c>
      <c r="FF4" s="189" t="s">
        <v>245</v>
      </c>
      <c r="FG4" s="189" t="s">
        <v>245</v>
      </c>
      <c r="FH4" s="189" t="s">
        <v>245</v>
      </c>
      <c r="FI4" s="191" t="s">
        <v>246</v>
      </c>
      <c r="FJ4" s="191" t="s">
        <v>246</v>
      </c>
      <c r="FK4" s="191" t="s">
        <v>246</v>
      </c>
      <c r="FL4" s="191" t="s">
        <v>246</v>
      </c>
      <c r="FM4" s="189" t="s">
        <v>247</v>
      </c>
      <c r="FN4" s="189" t="s">
        <v>247</v>
      </c>
      <c r="FO4" s="189" t="s">
        <v>247</v>
      </c>
      <c r="FP4" s="189" t="s">
        <v>247</v>
      </c>
      <c r="FQ4" s="191" t="s">
        <v>248</v>
      </c>
      <c r="FR4" s="191" t="s">
        <v>248</v>
      </c>
      <c r="FS4" s="191" t="s">
        <v>248</v>
      </c>
      <c r="FT4" s="191" t="s">
        <v>248</v>
      </c>
      <c r="FU4" s="189" t="s">
        <v>251</v>
      </c>
      <c r="FV4" s="189" t="s">
        <v>251</v>
      </c>
      <c r="FW4" s="189" t="s">
        <v>251</v>
      </c>
      <c r="FX4" s="189" t="s">
        <v>251</v>
      </c>
      <c r="FY4" s="96" t="s">
        <v>410</v>
      </c>
      <c r="FZ4" s="96"/>
      <c r="GA4" s="96"/>
      <c r="GB4" s="96"/>
      <c r="GC4" s="96"/>
      <c r="GD4" s="96"/>
      <c r="GE4" s="96"/>
      <c r="GF4" s="96"/>
      <c r="GG4" s="96"/>
      <c r="GH4" s="96"/>
      <c r="GI4" s="96"/>
      <c r="GJ4" s="96"/>
      <c r="GK4" s="96"/>
      <c r="GL4" s="96"/>
      <c r="GM4" s="96"/>
      <c r="GN4" s="96"/>
      <c r="GO4" s="96"/>
      <c r="GP4" s="96"/>
      <c r="GQ4" s="96"/>
      <c r="GR4" s="96"/>
      <c r="GS4" s="96"/>
      <c r="GT4" s="96"/>
      <c r="GU4" s="96"/>
      <c r="GV4" s="96"/>
      <c r="GW4" s="96"/>
      <c r="GX4" s="96" t="s">
        <v>409</v>
      </c>
    </row>
    <row r="5" spans="1:206" x14ac:dyDescent="0.25">
      <c r="B5" s="98" t="s">
        <v>152</v>
      </c>
      <c r="C5" s="179" t="str">
        <f>val.SelectedLanguage</f>
        <v>Deutsch</v>
      </c>
      <c r="E5" s="193" t="s">
        <v>270</v>
      </c>
      <c r="F5" s="194" t="s">
        <v>152</v>
      </c>
      <c r="G5" s="195" t="s">
        <v>271</v>
      </c>
      <c r="H5" s="195" t="s">
        <v>275</v>
      </c>
      <c r="I5" s="195" t="s">
        <v>276</v>
      </c>
      <c r="J5" s="195" t="s">
        <v>277</v>
      </c>
      <c r="K5" s="195" t="s">
        <v>272</v>
      </c>
      <c r="L5" s="195" t="s">
        <v>273</v>
      </c>
      <c r="M5" s="195" t="s">
        <v>274</v>
      </c>
      <c r="N5" s="195" t="s">
        <v>346</v>
      </c>
      <c r="O5" s="195" t="s">
        <v>280</v>
      </c>
      <c r="P5" s="195" t="s">
        <v>283</v>
      </c>
      <c r="Q5" s="195" t="s">
        <v>278</v>
      </c>
      <c r="R5" s="195" t="s">
        <v>279</v>
      </c>
      <c r="S5" s="195" t="s">
        <v>282</v>
      </c>
      <c r="T5" s="195" t="s">
        <v>347</v>
      </c>
      <c r="U5" s="195" t="s">
        <v>287</v>
      </c>
      <c r="V5" s="195" t="s">
        <v>288</v>
      </c>
      <c r="W5" s="195" t="s">
        <v>289</v>
      </c>
      <c r="X5" s="195" t="s">
        <v>284</v>
      </c>
      <c r="Y5" s="195" t="s">
        <v>285</v>
      </c>
      <c r="Z5" s="195" t="s">
        <v>286</v>
      </c>
      <c r="AA5" s="195" t="s">
        <v>490</v>
      </c>
      <c r="AB5" s="195" t="s">
        <v>290</v>
      </c>
      <c r="AC5" s="195" t="s">
        <v>291</v>
      </c>
      <c r="AD5" s="195" t="s">
        <v>292</v>
      </c>
      <c r="AE5" s="195" t="s">
        <v>494</v>
      </c>
      <c r="AF5" s="195" t="s">
        <v>495</v>
      </c>
      <c r="AG5" s="195" t="s">
        <v>496</v>
      </c>
      <c r="AH5" s="195" t="s">
        <v>322</v>
      </c>
      <c r="AI5" s="195" t="s">
        <v>294</v>
      </c>
      <c r="AJ5" s="195" t="s">
        <v>295</v>
      </c>
      <c r="AK5" s="195" t="s">
        <v>293</v>
      </c>
      <c r="AL5" s="195" t="s">
        <v>297</v>
      </c>
      <c r="AM5" s="195" t="s">
        <v>298</v>
      </c>
      <c r="AN5" s="195" t="s">
        <v>296</v>
      </c>
      <c r="AO5" s="195" t="s">
        <v>300</v>
      </c>
      <c r="AP5" s="195" t="s">
        <v>301</v>
      </c>
      <c r="AQ5" s="195" t="s">
        <v>299</v>
      </c>
      <c r="AR5" s="195" t="s">
        <v>303</v>
      </c>
      <c r="AS5" s="195" t="s">
        <v>304</v>
      </c>
      <c r="AT5" s="195" t="s">
        <v>302</v>
      </c>
      <c r="AU5" s="195" t="s">
        <v>416</v>
      </c>
      <c r="AV5" s="195" t="s">
        <v>417</v>
      </c>
      <c r="AW5" s="195" t="s">
        <v>418</v>
      </c>
      <c r="AX5" s="195" t="s">
        <v>419</v>
      </c>
      <c r="AY5" s="195" t="s">
        <v>420</v>
      </c>
      <c r="AZ5" s="195" t="s">
        <v>421</v>
      </c>
      <c r="BA5" s="195" t="s">
        <v>422</v>
      </c>
      <c r="BB5" s="195" t="s">
        <v>423</v>
      </c>
      <c r="BC5" s="195" t="s">
        <v>424</v>
      </c>
      <c r="BD5" s="195" t="s">
        <v>425</v>
      </c>
      <c r="BE5" s="195" t="s">
        <v>426</v>
      </c>
      <c r="BF5" s="195" t="s">
        <v>427</v>
      </c>
      <c r="BG5" s="195" t="s">
        <v>428</v>
      </c>
      <c r="BH5" s="195" t="s">
        <v>429</v>
      </c>
      <c r="BI5" s="195" t="s">
        <v>430</v>
      </c>
      <c r="BJ5" s="195" t="s">
        <v>431</v>
      </c>
      <c r="BK5" s="195" t="s">
        <v>432</v>
      </c>
      <c r="BL5" s="195" t="s">
        <v>433</v>
      </c>
      <c r="BM5" s="195" t="s">
        <v>321</v>
      </c>
      <c r="BN5" s="195" t="s">
        <v>306</v>
      </c>
      <c r="BO5" s="195" t="s">
        <v>305</v>
      </c>
      <c r="BP5" s="195" t="s">
        <v>307</v>
      </c>
      <c r="BQ5" s="195" t="s">
        <v>308</v>
      </c>
      <c r="BR5" s="195" t="s">
        <v>310</v>
      </c>
      <c r="BS5" s="195" t="s">
        <v>309</v>
      </c>
      <c r="BT5" s="195" t="s">
        <v>311</v>
      </c>
      <c r="BU5" s="195" t="s">
        <v>312</v>
      </c>
      <c r="BV5" s="195" t="s">
        <v>314</v>
      </c>
      <c r="BW5" s="195" t="s">
        <v>313</v>
      </c>
      <c r="BX5" s="195" t="s">
        <v>315</v>
      </c>
      <c r="BY5" s="195" t="s">
        <v>316</v>
      </c>
      <c r="BZ5" s="195" t="s">
        <v>318</v>
      </c>
      <c r="CA5" s="195" t="s">
        <v>317</v>
      </c>
      <c r="CB5" s="195" t="s">
        <v>319</v>
      </c>
      <c r="CC5" s="195" t="s">
        <v>320</v>
      </c>
      <c r="CD5" s="195" t="s">
        <v>503</v>
      </c>
      <c r="CE5" s="195" t="s">
        <v>502</v>
      </c>
      <c r="CF5" s="195" t="s">
        <v>504</v>
      </c>
      <c r="CG5" s="195" t="s">
        <v>505</v>
      </c>
      <c r="CH5" s="195" t="s">
        <v>507</v>
      </c>
      <c r="CI5" s="195" t="s">
        <v>506</v>
      </c>
      <c r="CJ5" s="195" t="s">
        <v>508</v>
      </c>
      <c r="CK5" s="195" t="s">
        <v>509</v>
      </c>
      <c r="CL5" s="195" t="s">
        <v>525</v>
      </c>
      <c r="CM5" s="195" t="s">
        <v>523</v>
      </c>
      <c r="CN5" s="195" t="s">
        <v>522</v>
      </c>
      <c r="CO5" s="195" t="s">
        <v>521</v>
      </c>
      <c r="CP5" s="195" t="s">
        <v>520</v>
      </c>
      <c r="CQ5" s="195" t="s">
        <v>530</v>
      </c>
      <c r="CR5" s="195" t="s">
        <v>531</v>
      </c>
      <c r="CS5" s="195" t="s">
        <v>622</v>
      </c>
      <c r="CT5" s="195" t="s">
        <v>623</v>
      </c>
      <c r="CU5" s="195" t="s">
        <v>624</v>
      </c>
      <c r="CV5" s="195" t="s">
        <v>625</v>
      </c>
      <c r="CW5" s="195" t="s">
        <v>542</v>
      </c>
      <c r="CX5" s="195" t="s">
        <v>543</v>
      </c>
      <c r="CY5" s="195" t="s">
        <v>544</v>
      </c>
      <c r="CZ5" s="195" t="s">
        <v>545</v>
      </c>
      <c r="DA5" s="195" t="s">
        <v>546</v>
      </c>
      <c r="DB5" s="195" t="s">
        <v>547</v>
      </c>
      <c r="DC5" s="195" t="s">
        <v>548</v>
      </c>
      <c r="DD5" s="195" t="s">
        <v>549</v>
      </c>
      <c r="DE5" s="195" t="s">
        <v>550</v>
      </c>
      <c r="DF5" s="195" t="s">
        <v>551</v>
      </c>
      <c r="DG5" s="195" t="s">
        <v>552</v>
      </c>
      <c r="DH5" s="195" t="s">
        <v>553</v>
      </c>
      <c r="DI5" s="195" t="s">
        <v>554</v>
      </c>
      <c r="DJ5" s="195" t="s">
        <v>555</v>
      </c>
      <c r="DK5" s="195" t="s">
        <v>556</v>
      </c>
      <c r="DL5" s="195" t="s">
        <v>557</v>
      </c>
      <c r="DM5" s="195" t="s">
        <v>558</v>
      </c>
      <c r="DN5" s="195" t="s">
        <v>559</v>
      </c>
      <c r="DO5" s="195" t="s">
        <v>560</v>
      </c>
      <c r="DP5" s="195" t="s">
        <v>561</v>
      </c>
      <c r="DQ5" s="195" t="s">
        <v>562</v>
      </c>
      <c r="DR5" s="195" t="s">
        <v>563</v>
      </c>
      <c r="DS5" s="195" t="s">
        <v>564</v>
      </c>
      <c r="DT5" s="195" t="s">
        <v>565</v>
      </c>
      <c r="DU5" s="195" t="s">
        <v>566</v>
      </c>
      <c r="DV5" s="195" t="s">
        <v>567</v>
      </c>
      <c r="DW5" s="195" t="s">
        <v>568</v>
      </c>
      <c r="DX5" s="195" t="s">
        <v>569</v>
      </c>
      <c r="DY5" s="195" t="s">
        <v>570</v>
      </c>
      <c r="DZ5" s="195" t="s">
        <v>571</v>
      </c>
      <c r="EA5" s="195" t="s">
        <v>572</v>
      </c>
      <c r="EB5" s="195" t="s">
        <v>573</v>
      </c>
      <c r="EC5" s="195" t="s">
        <v>574</v>
      </c>
      <c r="ED5" s="195" t="s">
        <v>575</v>
      </c>
      <c r="EE5" s="195" t="s">
        <v>576</v>
      </c>
      <c r="EF5" s="195" t="s">
        <v>577</v>
      </c>
      <c r="EG5" s="195" t="s">
        <v>578</v>
      </c>
      <c r="EH5" s="195" t="s">
        <v>579</v>
      </c>
      <c r="EI5" s="195" t="s">
        <v>580</v>
      </c>
      <c r="EJ5" s="195" t="s">
        <v>581</v>
      </c>
      <c r="EK5" s="195" t="s">
        <v>582</v>
      </c>
      <c r="EL5" s="195" t="s">
        <v>583</v>
      </c>
      <c r="EM5" s="195" t="s">
        <v>584</v>
      </c>
      <c r="EN5" s="195" t="s">
        <v>585</v>
      </c>
      <c r="EO5" s="195" t="s">
        <v>586</v>
      </c>
      <c r="EP5" s="195" t="s">
        <v>587</v>
      </c>
      <c r="EQ5" s="195" t="s">
        <v>588</v>
      </c>
      <c r="ER5" s="195" t="s">
        <v>589</v>
      </c>
      <c r="ES5" s="195" t="s">
        <v>590</v>
      </c>
      <c r="ET5" s="195" t="s">
        <v>591</v>
      </c>
      <c r="EU5" s="195" t="s">
        <v>592</v>
      </c>
      <c r="EV5" s="195" t="s">
        <v>593</v>
      </c>
      <c r="EW5" s="195" t="s">
        <v>594</v>
      </c>
      <c r="EX5" s="195" t="s">
        <v>595</v>
      </c>
      <c r="EY5" s="195" t="s">
        <v>596</v>
      </c>
      <c r="EZ5" s="195" t="s">
        <v>597</v>
      </c>
      <c r="FA5" s="195" t="s">
        <v>598</v>
      </c>
      <c r="FB5" s="195" t="s">
        <v>599</v>
      </c>
      <c r="FC5" s="195" t="s">
        <v>600</v>
      </c>
      <c r="FD5" s="195" t="s">
        <v>601</v>
      </c>
      <c r="FE5" s="195" t="s">
        <v>602</v>
      </c>
      <c r="FF5" s="195" t="s">
        <v>603</v>
      </c>
      <c r="FG5" s="195" t="s">
        <v>604</v>
      </c>
      <c r="FH5" s="195" t="s">
        <v>605</v>
      </c>
      <c r="FI5" s="195" t="s">
        <v>606</v>
      </c>
      <c r="FJ5" s="195" t="s">
        <v>607</v>
      </c>
      <c r="FK5" s="195" t="s">
        <v>608</v>
      </c>
      <c r="FL5" s="195" t="s">
        <v>609</v>
      </c>
      <c r="FM5" s="195" t="s">
        <v>610</v>
      </c>
      <c r="FN5" s="195" t="s">
        <v>611</v>
      </c>
      <c r="FO5" s="195" t="s">
        <v>612</v>
      </c>
      <c r="FP5" s="195" t="s">
        <v>613</v>
      </c>
      <c r="FQ5" s="195" t="s">
        <v>614</v>
      </c>
      <c r="FR5" s="195" t="s">
        <v>615</v>
      </c>
      <c r="FS5" s="195" t="s">
        <v>616</v>
      </c>
      <c r="FT5" s="195" t="s">
        <v>617</v>
      </c>
      <c r="FU5" s="195" t="s">
        <v>618</v>
      </c>
      <c r="FV5" s="195" t="s">
        <v>619</v>
      </c>
      <c r="FW5" s="195" t="s">
        <v>620</v>
      </c>
      <c r="FX5" s="195" t="s">
        <v>621</v>
      </c>
      <c r="FY5" s="195" t="s">
        <v>691</v>
      </c>
      <c r="FZ5" s="195" t="s">
        <v>675</v>
      </c>
      <c r="GA5" s="195" t="s">
        <v>679</v>
      </c>
      <c r="GB5" s="195" t="s">
        <v>683</v>
      </c>
      <c r="GC5" s="195" t="s">
        <v>687</v>
      </c>
      <c r="GD5" s="195" t="s">
        <v>676</v>
      </c>
      <c r="GE5" s="195" t="s">
        <v>680</v>
      </c>
      <c r="GF5" s="195" t="s">
        <v>684</v>
      </c>
      <c r="GG5" s="195" t="s">
        <v>688</v>
      </c>
      <c r="GH5" s="195" t="s">
        <v>677</v>
      </c>
      <c r="GI5" s="195" t="s">
        <v>681</v>
      </c>
      <c r="GJ5" s="195" t="s">
        <v>685</v>
      </c>
      <c r="GK5" s="195" t="s">
        <v>689</v>
      </c>
      <c r="GL5" s="195" t="s">
        <v>678</v>
      </c>
      <c r="GM5" s="195" t="s">
        <v>682</v>
      </c>
      <c r="GN5" s="195" t="s">
        <v>686</v>
      </c>
      <c r="GO5" s="195" t="s">
        <v>690</v>
      </c>
      <c r="GP5" s="195" t="s">
        <v>692</v>
      </c>
      <c r="GQ5" s="195" t="s">
        <v>693</v>
      </c>
      <c r="GR5" s="195" t="s">
        <v>694</v>
      </c>
      <c r="GS5" s="195" t="s">
        <v>695</v>
      </c>
      <c r="GT5" s="195" t="s">
        <v>696</v>
      </c>
      <c r="GU5" s="195" t="s">
        <v>697</v>
      </c>
      <c r="GV5" s="195" t="s">
        <v>698</v>
      </c>
      <c r="GW5" s="195" t="s">
        <v>699</v>
      </c>
      <c r="GX5" s="196" t="s">
        <v>332</v>
      </c>
    </row>
    <row r="6" spans="1:206" ht="13" thickBot="1" x14ac:dyDescent="0.3">
      <c r="B6" s="96" t="s">
        <v>271</v>
      </c>
      <c r="C6" s="96">
        <f>val.Sect1.SelectedTypeOfQuote</f>
        <v>0</v>
      </c>
      <c r="D6" s="96"/>
      <c r="E6" s="197" t="s">
        <v>269</v>
      </c>
      <c r="F6" s="198" t="str">
        <f>val.SelectedLanguage</f>
        <v>Deutsch</v>
      </c>
      <c r="G6" s="199">
        <f>val.Sect1.SelectedTypeOfQuote</f>
        <v>0</v>
      </c>
      <c r="H6" s="199">
        <f>val.Sect2.insured.company.City</f>
        <v>0</v>
      </c>
      <c r="I6" s="199">
        <f>val.Sect2.insured.company.country</f>
        <v>0</v>
      </c>
      <c r="J6" s="199" t="e">
        <f>val.Sect2.insured.company.countryOUTPUT</f>
        <v>#N/A</v>
      </c>
      <c r="K6" s="199">
        <f>val.Sect2.insured.company.name</f>
        <v>0</v>
      </c>
      <c r="L6" s="199">
        <f>val.Sect2.insured.company.street</f>
        <v>0</v>
      </c>
      <c r="M6" s="199">
        <f>val.Sect2.insured.company.ZIP</f>
        <v>0</v>
      </c>
      <c r="N6" s="199">
        <f>val.Sect2_1.insured.company.ALTname</f>
        <v>0</v>
      </c>
      <c r="O6" s="199">
        <f>val.Sect2_1.insured.company.contactgreeting</f>
        <v>0</v>
      </c>
      <c r="P6" s="199">
        <f>val.Sect2_1.insured.company.contactmail</f>
        <v>0</v>
      </c>
      <c r="Q6" s="199">
        <f>val.Sect2_1.insured.company.contactname</f>
        <v>0</v>
      </c>
      <c r="R6" s="199">
        <f>val.Sect2_1.insured.company.contactprename</f>
        <v>0</v>
      </c>
      <c r="S6" s="199">
        <f>val.Sect2_1.insured.company.contacttelephone</f>
        <v>0</v>
      </c>
      <c r="T6" s="199">
        <f>val.Sect2_1.insured.company.contacttype</f>
        <v>0</v>
      </c>
      <c r="U6" s="199">
        <f>val.Sect2_2.billed.company.City</f>
        <v>0</v>
      </c>
      <c r="V6" s="199">
        <f>val.Sect2_2.billed.company.country</f>
        <v>0</v>
      </c>
      <c r="W6" s="199" t="e">
        <f>val.Sect2_2.billed.company.countryOUTPUT</f>
        <v>#N/A</v>
      </c>
      <c r="X6" s="199">
        <f>val.Sect2_2.billed.company.name</f>
        <v>0</v>
      </c>
      <c r="Y6" s="199">
        <f>val.Sect2_2.billed.company.street</f>
        <v>0</v>
      </c>
      <c r="Z6" s="199">
        <f>val.Sect2_2.billed.company.ZIP</f>
        <v>0</v>
      </c>
      <c r="AA6" s="199">
        <f>val.Sect2_2.billed.company.contactmail</f>
        <v>0</v>
      </c>
      <c r="AB6" s="199">
        <f>val.Sect3.insured.company.businessactivity.1</f>
        <v>0</v>
      </c>
      <c r="AC6" s="199">
        <f>val.Sect3.insured.company.businessactivity.2</f>
        <v>0</v>
      </c>
      <c r="AD6" s="199">
        <f>val.Sect3.insured.company.businessactivity.3</f>
        <v>0</v>
      </c>
      <c r="AE6" s="199">
        <f>val.Sect3.insured.company.businessactivity.4</f>
        <v>0</v>
      </c>
      <c r="AF6" s="199">
        <f>val.Sect3.insured.company.businessactivity.5</f>
        <v>0</v>
      </c>
      <c r="AG6" s="199">
        <f>val.Sect3.insured.company.businessactivity.6</f>
        <v>0</v>
      </c>
      <c r="AH6" s="199">
        <f>val.Sect4_1.subsidiaries.YESNO</f>
        <v>0</v>
      </c>
      <c r="AI6" s="199">
        <f>val.Sect4_1.subsidiary1.address</f>
        <v>0</v>
      </c>
      <c r="AJ6" s="199">
        <f>val.Sect4_1.subsidiary1.businessactivity</f>
        <v>0</v>
      </c>
      <c r="AK6" s="199">
        <f>val.Sect4_1.subsidiary1.companyname</f>
        <v>0</v>
      </c>
      <c r="AL6" s="199">
        <f>val.Sect4_1.subsidiary2.address</f>
        <v>0</v>
      </c>
      <c r="AM6" s="199">
        <f>val.Sect4_1.subsidiary2.businessactivity</f>
        <v>0</v>
      </c>
      <c r="AN6" s="199">
        <f>val.Sect4_1.subsidiary2.companyname</f>
        <v>0</v>
      </c>
      <c r="AO6" s="199">
        <f>val.Sect4_1.subsidiary3.address</f>
        <v>0</v>
      </c>
      <c r="AP6" s="199">
        <f>val.Sect4_1.subsidiary3.businessactivity</f>
        <v>0</v>
      </c>
      <c r="AQ6" s="199">
        <f>val.Sect4_1.subsidiary3.companyname</f>
        <v>0</v>
      </c>
      <c r="AR6" s="199">
        <f>val.Sect4_1.subsidiary4.address</f>
        <v>0</v>
      </c>
      <c r="AS6" s="199">
        <f>val.Sect4_1.subsidiary4.businessactivity</f>
        <v>0</v>
      </c>
      <c r="AT6" s="199">
        <f>val.Sect4_1.subsidiary4.companyname</f>
        <v>0</v>
      </c>
      <c r="AU6" s="199">
        <f>val.Sect4_1.subsidiary5.address</f>
        <v>0</v>
      </c>
      <c r="AV6" s="199">
        <f>val.Sect4_1.subsidiary5.businessactivity</f>
        <v>0</v>
      </c>
      <c r="AW6" s="199">
        <f>val.Sect4_1.subsidiary5.companyname</f>
        <v>0</v>
      </c>
      <c r="AX6" s="199">
        <f>val.Sect4_1.subsidiary6.address</f>
        <v>0</v>
      </c>
      <c r="AY6" s="199">
        <f>val.Sect4_1.subsidiary6.businessactivity</f>
        <v>0</v>
      </c>
      <c r="AZ6" s="199">
        <f>val.Sect4_1.subsidiary6.companyname</f>
        <v>0</v>
      </c>
      <c r="BA6" s="199">
        <f>val.Sect4_1.subsidiary7.address</f>
        <v>0</v>
      </c>
      <c r="BB6" s="199">
        <f>val.Sect4_1.subsidiary7.businessactivity</f>
        <v>0</v>
      </c>
      <c r="BC6" s="199">
        <f>val.Sect4_1.subsidiary7.companyname</f>
        <v>0</v>
      </c>
      <c r="BD6" s="199">
        <f>val.Sect4_1.subsidiary8.address</f>
        <v>0</v>
      </c>
      <c r="BE6" s="199">
        <f>val.Sect4_1.subsidiary8.businessactivity</f>
        <v>0</v>
      </c>
      <c r="BF6" s="199">
        <f>val.Sect4_1.subsidiary8.companyname</f>
        <v>0</v>
      </c>
      <c r="BG6" s="199">
        <f>val.Sect4_1.subsidiary9.address</f>
        <v>0</v>
      </c>
      <c r="BH6" s="199">
        <f>val.Sect4_1.subsidiary9.businessactivity</f>
        <v>0</v>
      </c>
      <c r="BI6" s="199">
        <f>val.Sect4_1.subsidiary9.companyname</f>
        <v>0</v>
      </c>
      <c r="BJ6" s="199">
        <f>val.Sect4_1.subsidiary10.address</f>
        <v>0</v>
      </c>
      <c r="BK6" s="199">
        <f>val.Sect4_1.subsidiary10.businessactivity</f>
        <v>0</v>
      </c>
      <c r="BL6" s="199">
        <f>val.Sect4_1.subsidiary10.companyname</f>
        <v>0</v>
      </c>
      <c r="BM6" s="199">
        <f>val.Sect4_2.external.YESNO</f>
        <v>0</v>
      </c>
      <c r="BN6" s="199">
        <f>val.Sect4_2.external1.address</f>
        <v>0</v>
      </c>
      <c r="BO6" s="199">
        <f>val.Sect4_2.external1.companyname</f>
        <v>0</v>
      </c>
      <c r="BP6" s="199">
        <f>val.Sect4_2.external1.ContractOwn</f>
        <v>0</v>
      </c>
      <c r="BQ6" s="199">
        <f>val.Sect4_2.external1.Revenue50plus</f>
        <v>0</v>
      </c>
      <c r="BR6" s="199">
        <f>val.Sect4_2.external2.address</f>
        <v>0</v>
      </c>
      <c r="BS6" s="199">
        <f>val.Sect4_2.external2.companyname</f>
        <v>0</v>
      </c>
      <c r="BT6" s="199">
        <f>val.Sect4_2.external2.ContractOwn</f>
        <v>0</v>
      </c>
      <c r="BU6" s="199">
        <f>val.Sect4_2.external2.Revenue50plus</f>
        <v>0</v>
      </c>
      <c r="BV6" s="199">
        <f>val.Sect4_2.external3.address</f>
        <v>0</v>
      </c>
      <c r="BW6" s="199">
        <f>val.Sect4_2.external3.companyname</f>
        <v>0</v>
      </c>
      <c r="BX6" s="199">
        <f>val.Sect4_2.external3.ContractOwn</f>
        <v>0</v>
      </c>
      <c r="BY6" s="199">
        <f>val.Sect4_2.external3.Revenue50plus</f>
        <v>0</v>
      </c>
      <c r="BZ6" s="199">
        <f>val.Sect4_2.external4.address</f>
        <v>0</v>
      </c>
      <c r="CA6" s="199">
        <f>val.Sect4_2.external4.companyname</f>
        <v>0</v>
      </c>
      <c r="CB6" s="199">
        <f>val.Sect4_2.external4.ContractOwn</f>
        <v>0</v>
      </c>
      <c r="CC6" s="199">
        <f>val.Sect4_2.external4.Revenue50plus</f>
        <v>0</v>
      </c>
      <c r="CD6" s="199">
        <f>val.Sect4_2.external5.address</f>
        <v>0</v>
      </c>
      <c r="CE6" s="199">
        <f>val.Sect4_2.external5.companyname</f>
        <v>0</v>
      </c>
      <c r="CF6" s="199">
        <f>val.Sect4_2.external5.ContractOwn</f>
        <v>0</v>
      </c>
      <c r="CG6" s="199">
        <f>val.Sect4_2.external5.Revenue50plus</f>
        <v>0</v>
      </c>
      <c r="CH6" s="199">
        <f>val.Sect4_2.external6.address</f>
        <v>0</v>
      </c>
      <c r="CI6" s="199">
        <f>val.Sect4_2.external6.companyname</f>
        <v>0</v>
      </c>
      <c r="CJ6" s="199">
        <f>val.Sect4_2.external6.ContractOwn</f>
        <v>0</v>
      </c>
      <c r="CK6" s="199">
        <f>val.Sect4_2.external6.Revenue50plus</f>
        <v>0</v>
      </c>
      <c r="CL6" s="199">
        <f>val.Sect5.CtyListOfExportsToSanctionedCty</f>
        <v>0</v>
      </c>
      <c r="CM6" s="199">
        <f>val.Sect5.ExportsToSanctionedCty.YESNO</f>
        <v>0</v>
      </c>
      <c r="CN6" s="199">
        <f>val.Sect5.RelatedToSanctionedCty.YESNO</f>
        <v>0</v>
      </c>
      <c r="CO6" s="199">
        <f>val.Sect5.RiskInSanctionedCty.YESNO</f>
        <v>0</v>
      </c>
      <c r="CP6" s="199">
        <f>val.Sect5.SeatInSanctionedCty.YESNO</f>
        <v>0</v>
      </c>
      <c r="CQ6" s="200">
        <f>val.Sect6.StartOfInsurance</f>
        <v>45945</v>
      </c>
      <c r="CR6" s="199">
        <f>val.Sect7.LimitOfIndemnity</f>
        <v>0</v>
      </c>
      <c r="CS6" s="199">
        <f>val.Sect8_1.Aeronautics_civil.Prod.AIRBUS.ROW</f>
        <v>0</v>
      </c>
      <c r="CT6" s="199">
        <f>val.Sect8_1.Aeronautics_civil.Prod.AIRBUS.USCA</f>
        <v>0</v>
      </c>
      <c r="CU6" s="199">
        <f>val.Sect8_1.Aeronautics_civil.Prod.nonAIRBUS.ROW</f>
        <v>0</v>
      </c>
      <c r="CV6" s="199">
        <f>val.Sect8_1.Aeronautics_civil.Prod.nonAIRBUS.USCA</f>
        <v>0</v>
      </c>
      <c r="CW6" s="199">
        <f>val.Sect8_1.Aeronautics_military.Prod.AIRBUS.ROW</f>
        <v>0</v>
      </c>
      <c r="CX6" s="199">
        <f>val.Sect8_1.Aeronautics_military.Prod.AIRBUS.USCA</f>
        <v>0</v>
      </c>
      <c r="CY6" s="199">
        <f>val.Sect8_1.Aeronautics_military.Prod.nonAIRBUS.ROW</f>
        <v>0</v>
      </c>
      <c r="CZ6" s="199">
        <f>val.Sect8_1.Aeronautics_military.Prod.nonAIRBUS.USCA</f>
        <v>0</v>
      </c>
      <c r="DA6" s="199">
        <f>val.Sect8_1.Aircraft_civil.Prod.AIRBUS.ROW</f>
        <v>0</v>
      </c>
      <c r="DB6" s="199">
        <f>val.Sect8_1.Aircraft_civil.Prod.AIRBUS.USCA</f>
        <v>0</v>
      </c>
      <c r="DC6" s="199">
        <f>val.Sect8_1.Aircraft_civil.Prod.nonAIRBUS.ROW</f>
        <v>0</v>
      </c>
      <c r="DD6" s="199">
        <f>val.Sect8_1.Aircraft_civil.Prod.nonAIRBUS.USCA</f>
        <v>0</v>
      </c>
      <c r="DE6" s="199">
        <f>val.Sect8_1.Aircraft_military.Prod.AIRBUS.ROW</f>
        <v>0</v>
      </c>
      <c r="DF6" s="199">
        <f>val.Sect8_1.Aircraft_military.Prod.AIRBUS.USCA</f>
        <v>0</v>
      </c>
      <c r="DG6" s="199">
        <f>val.Sect8_1.Aircraft_military.Prod.nonAIRBUS.ROW</f>
        <v>0</v>
      </c>
      <c r="DH6" s="199">
        <f>val.Sect8_1.Aircraft_military.Prod.nonAIRBUS.USCA</f>
        <v>0</v>
      </c>
      <c r="DI6" s="199">
        <f>val.Sect8_1.Helicopter_civil.Prod.AIRBUS.ROW</f>
        <v>0</v>
      </c>
      <c r="DJ6" s="199">
        <f>val.Sect8_1.Helicopter_civil.Prod.AIRBUS.USCA</f>
        <v>0</v>
      </c>
      <c r="DK6" s="199">
        <f>val.Sect8_1.Helicopter_civil.Prod.nonAIRBUS.ROW</f>
        <v>0</v>
      </c>
      <c r="DL6" s="199">
        <f>val.Sect8_1.Helicopter_civil.Prod.nonAIRBUS.USCA</f>
        <v>0</v>
      </c>
      <c r="DM6" s="199">
        <f>val.Sect8_1.Helicopter_military.Prod.AIRBUS.ROW</f>
        <v>0</v>
      </c>
      <c r="DN6" s="199">
        <f>val.Sect8_1.Helicopter_military.Prod.AIRBUS.USCA</f>
        <v>0</v>
      </c>
      <c r="DO6" s="199">
        <f>val.Sect8_1.Helicopter_military.Prod.nonAIRBUS.ROW</f>
        <v>0</v>
      </c>
      <c r="DP6" s="199">
        <f>val.Sect8_1.Helicopter_military.Prod.nonAIRBUS.USCA</f>
        <v>0</v>
      </c>
      <c r="DQ6" s="199">
        <f>val.Sect8_1.Space.Prod.AIRBUS.ROW</f>
        <v>0</v>
      </c>
      <c r="DR6" s="199">
        <f>val.Sect8_1.Space.Prod.AIRBUS.USCA</f>
        <v>0</v>
      </c>
      <c r="DS6" s="199">
        <f>val.Sect8_1.Space.Prod.nonAIRBUS.ROW</f>
        <v>0</v>
      </c>
      <c r="DT6" s="199">
        <f>val.Sect8_1.Space.Prod.nonAIRBUS.USCA</f>
        <v>0</v>
      </c>
      <c r="DU6" s="199">
        <f>val.Sect8_2.Aeronautics_civil.Svcs.AIRBUS.ROW</f>
        <v>0</v>
      </c>
      <c r="DV6" s="199">
        <f>val.Sect8_2.Aeronautics_civil.Svcs.AIRBUS.USCA</f>
        <v>0</v>
      </c>
      <c r="DW6" s="199">
        <f>val.Sect8_2.Aeronautics_civil.Svcs.nonAIRBUS.ROW</f>
        <v>0</v>
      </c>
      <c r="DX6" s="199">
        <f>val.Sect8_2.Aeronautics_civil.Svcs.nonAIRBUS.USCA</f>
        <v>0</v>
      </c>
      <c r="DY6" s="199">
        <f>val.Sect8_2.Aeronautics_military.Svcs.AIRBUS.ROW</f>
        <v>0</v>
      </c>
      <c r="DZ6" s="199">
        <f>val.Sect8_2.Aeronautics_military.Svcs.AIRBUS.USCA</f>
        <v>0</v>
      </c>
      <c r="EA6" s="199">
        <f>val.Sect8_2.Aeronautics_military.Svcs.nonAIRBUS.ROW</f>
        <v>0</v>
      </c>
      <c r="EB6" s="199">
        <f>val.Sect8_2.Aeronautics_military.Svcs.nonAIRBUS.USCA</f>
        <v>0</v>
      </c>
      <c r="EC6" s="199">
        <f>val.Sect8_2.Aircraft_civil.Svcs.AIRBUS.ROW</f>
        <v>0</v>
      </c>
      <c r="ED6" s="199">
        <f>val.Sect8_2.Aircraft_civil.Svcs.AIRBUS.USCA</f>
        <v>0</v>
      </c>
      <c r="EE6" s="199">
        <f>val.Sect8_2.Aircraft_civil.Svcs.nonAIRBUS.ROW</f>
        <v>0</v>
      </c>
      <c r="EF6" s="199">
        <f>val.Sect8_2.Aircraft_civil.Svcs.nonAIRBUS.USCA</f>
        <v>0</v>
      </c>
      <c r="EG6" s="199">
        <f>val.Sect8_2.Aircraft_military.Svcs.AIRBUS.ROW</f>
        <v>0</v>
      </c>
      <c r="EH6" s="199">
        <f>val.Sect8_2.Aircraft_military.Svcs.AIRBUS.USCA</f>
        <v>0</v>
      </c>
      <c r="EI6" s="199">
        <f>val.Sect8_2.Aircraft_military.Svcs.nonAIRBUS.ROW</f>
        <v>0</v>
      </c>
      <c r="EJ6" s="199">
        <f>val.Sect8_2.Aircraft_military.Svcs.nonAIRBUS.USCA</f>
        <v>0</v>
      </c>
      <c r="EK6" s="199">
        <f>val.Sect8_2.Helicopter_civil.Svcs.AIRBUS.ROW</f>
        <v>0</v>
      </c>
      <c r="EL6" s="199">
        <f>val.Sect8_2.Helicopter_civil.Svcs.AIRBUS.USCA</f>
        <v>0</v>
      </c>
      <c r="EM6" s="199">
        <f>val.Sect8_2.Helicopter_civil.Svcs.nonAIRBUS.ROW</f>
        <v>0</v>
      </c>
      <c r="EN6" s="199">
        <f>val.Sect8_2.Helicopter_civil.Svcs.nonAIRBUS.USCA</f>
        <v>0</v>
      </c>
      <c r="EO6" s="199">
        <f>val.Sect8_2.Helicopter_military.Svcs.AIRBUS.ROW</f>
        <v>0</v>
      </c>
      <c r="EP6" s="199">
        <f>val.Sect8_2.Helicopter_military.Svcs.AIRBUS.USCA</f>
        <v>0</v>
      </c>
      <c r="EQ6" s="199">
        <f>val.Sect8_2.Helicopter_military.Svcs.nonAIRBUS.ROW</f>
        <v>0</v>
      </c>
      <c r="ER6" s="199">
        <f>val.Sect8_2.Helicopter_military.Svcs.nonAIRBUS.USCA</f>
        <v>0</v>
      </c>
      <c r="ES6" s="199">
        <f>val.Sect8_2.Space.Svcs.AIRBUS.ROW</f>
        <v>0</v>
      </c>
      <c r="ET6" s="199">
        <f>val.Sect8_2.Space.Svcs.AIRBUS.USCA</f>
        <v>0</v>
      </c>
      <c r="EU6" s="199">
        <f>val.Sect8_2.Space.Svcs.nonAIRBUS.ROW</f>
        <v>0</v>
      </c>
      <c r="EV6" s="199">
        <f>val.Sect8_2.Space.Svcs.nonAIRBUS.USCA</f>
        <v>0</v>
      </c>
      <c r="EW6" s="199">
        <f>val.Sect8_3.Aeronautics_civil.Labr.AIRBUS.ROW</f>
        <v>0</v>
      </c>
      <c r="EX6" s="199">
        <f>val.Sect8_3.Aeronautics_civil.Labr.AIRBUS.USCA</f>
        <v>0</v>
      </c>
      <c r="EY6" s="199">
        <f>val.Sect8_3.Aeronautics_civil.Labr.nonAIRBUS.ROW</f>
        <v>0</v>
      </c>
      <c r="EZ6" s="199">
        <f>val.Sect8_3.Aeronautics_civil.Labr.nonAIRBUS.USCA</f>
        <v>0</v>
      </c>
      <c r="FA6" s="199">
        <f>val.Sect8_3.Aeronautics_military.Labr.AIRBUS.ROW</f>
        <v>0</v>
      </c>
      <c r="FB6" s="199">
        <f>val.Sect8_3.Aeronautics_military.Labr.AIRBUS.USCA</f>
        <v>0</v>
      </c>
      <c r="FC6" s="199">
        <f>val.Sect8_3.Aeronautics_military.Labr.nonAIRBUS.ROW</f>
        <v>0</v>
      </c>
      <c r="FD6" s="199">
        <f>val.Sect8_3.Aeronautics_military.Labr.nonAIRBUS.USCA</f>
        <v>0</v>
      </c>
      <c r="FE6" s="199">
        <f>val.Sect8_3.Aircraft_civil.Labr.AIRBUS.ROW</f>
        <v>0</v>
      </c>
      <c r="FF6" s="199">
        <f>val.Sect8_3.Aircraft_civil.Labr.AIRBUS.USCA</f>
        <v>0</v>
      </c>
      <c r="FG6" s="199">
        <f>val.Sect8_3.Aircraft_civil.Labr.nonAIRBUS.ROW</f>
        <v>0</v>
      </c>
      <c r="FH6" s="199">
        <f>val.Sect8_3.Aircraft_civil.Labr.nonAIRBUS.USCA</f>
        <v>0</v>
      </c>
      <c r="FI6" s="199">
        <f>val.Sect8_3.Aircraft_military.Labr.AIRBUS.ROW</f>
        <v>0</v>
      </c>
      <c r="FJ6" s="199">
        <f>val.Sect8_3.Aircraft_military.Labr.AIRBUS.USCA</f>
        <v>0</v>
      </c>
      <c r="FK6" s="199">
        <f>val.Sect8_3.Aircraft_military.Labr.nonAIRBUS.ROW</f>
        <v>0</v>
      </c>
      <c r="FL6" s="199">
        <f>val.Sect8_3.Aircraft_military.Labr.nonAIRBUS.USCA</f>
        <v>0</v>
      </c>
      <c r="FM6" s="199">
        <f>val.Sect8_3.Helicopter_civil.Labr.AIRBUS.ROW</f>
        <v>0</v>
      </c>
      <c r="FN6" s="199">
        <f>val.Sect8_3.Helicopter_civil.Labr.AIRBUS.USCA</f>
        <v>0</v>
      </c>
      <c r="FO6" s="199">
        <f>val.Sect8_3.Helicopter_civil.Labr.nonAIRBUS.ROW</f>
        <v>0</v>
      </c>
      <c r="FP6" s="199">
        <f>val.Sect8_3.Helicopter_civil.Labr.nonAIRBUS.USCA</f>
        <v>0</v>
      </c>
      <c r="FQ6" s="199">
        <f>val.Sect8_3.Helicopter_military.Labr.AIRBUS.ROW</f>
        <v>0</v>
      </c>
      <c r="FR6" s="199">
        <f>val.Sect8_3.Helicopter_military.Labr.AIRBUS.USCA</f>
        <v>0</v>
      </c>
      <c r="FS6" s="199">
        <f>val.Sect8_3.Helicopter_military.Labr.nonAIRBUS.ROW</f>
        <v>0</v>
      </c>
      <c r="FT6" s="199">
        <f>val.Sect8_3.Helicopter_military.Labr.nonAIRBUS.USCA</f>
        <v>0</v>
      </c>
      <c r="FU6" s="199">
        <f>val.Sect8_3.Space.Labr.AIRBUS.ROW</f>
        <v>0</v>
      </c>
      <c r="FV6" s="199">
        <f>val.Sect8_3.Space.Labr.AIRBUS.USCA</f>
        <v>0</v>
      </c>
      <c r="FW6" s="199">
        <f>val.Sect8_3.Space.Labr.nonAIRBUS.ROW</f>
        <v>0</v>
      </c>
      <c r="FX6" s="199">
        <f>val.Sect8_3.Space.Labr.nonAIRBUS.USCA</f>
        <v>0</v>
      </c>
      <c r="FY6" s="199">
        <f>val.Sect9.ExistingLocalPolGT_USD5M.YESNO</f>
        <v>0</v>
      </c>
      <c r="FZ6" s="199">
        <f>val.Sect9_1.localpolicy1.companyname</f>
        <v>0</v>
      </c>
      <c r="GA6" s="199">
        <f>val.Sect9_1.localpolicy1.companyaddress</f>
        <v>0</v>
      </c>
      <c r="GB6" s="199">
        <f>val.Sect9_1.localpolicy1.companyemail</f>
        <v>0</v>
      </c>
      <c r="GC6" s="199">
        <f>val.Sect9_1.localpolicy1.companyextturnover</f>
        <v>0</v>
      </c>
      <c r="GD6" s="199">
        <f>val.Sect9_1.localpolicy2.companyname</f>
        <v>0</v>
      </c>
      <c r="GE6" s="199">
        <f>val.Sect9_1.localpolicy2.companyaddress</f>
        <v>0</v>
      </c>
      <c r="GF6" s="199">
        <f>val.Sect9_1.localpolicy2.companyemail</f>
        <v>0</v>
      </c>
      <c r="GG6" s="199">
        <f>val.Sect9_1.localpolicy2.companyextturnover</f>
        <v>0</v>
      </c>
      <c r="GH6" s="199">
        <f>val.Sect9_1.localpolicy3.companyname</f>
        <v>0</v>
      </c>
      <c r="GI6" s="199">
        <f>val.Sect9_1.localpolicy3.companyaddress</f>
        <v>0</v>
      </c>
      <c r="GJ6" s="199">
        <f>val.Sect9_1.localpolicy3.companyemail</f>
        <v>0</v>
      </c>
      <c r="GK6" s="199">
        <f>val.Sect9_1.localpolicy3.companyextturnover</f>
        <v>0</v>
      </c>
      <c r="GL6" s="199">
        <f>val.Sect9_1.localpolicy4.companyname</f>
        <v>0</v>
      </c>
      <c r="GM6" s="199">
        <f>val.Sect9_1.localpolicy4.companyaddress</f>
        <v>0</v>
      </c>
      <c r="GN6" s="199">
        <f>val.Sect9_1.localpolicy4.companyemail</f>
        <v>0</v>
      </c>
      <c r="GO6" s="199">
        <f>val.Sect9_1.localpolicy4.companyextturnover</f>
        <v>0</v>
      </c>
      <c r="GP6" s="199">
        <f>val.Sect9_1.localpolicy5.companyname</f>
        <v>0</v>
      </c>
      <c r="GQ6" s="199">
        <f>val.Sect9_1.localpolicy5.companyaddress</f>
        <v>0</v>
      </c>
      <c r="GR6" s="199">
        <f>val.Sect9_1.localpolicy5.companyemail</f>
        <v>0</v>
      </c>
      <c r="GS6" s="199">
        <f>val.Sect9_1.localpolicy5.companyextturnover</f>
        <v>0</v>
      </c>
      <c r="GT6" s="199">
        <f>val.Sect9_1.localpolicy6.companyname</f>
        <v>0</v>
      </c>
      <c r="GU6" s="199">
        <f>val.Sect9_1.localpolicy6.companyaddress</f>
        <v>0</v>
      </c>
      <c r="GV6" s="199">
        <f>val.Sect9_1.localpolicy6.companyemail</f>
        <v>0</v>
      </c>
      <c r="GW6" s="199">
        <f>val.Sect9_1.localpolicy6.companyextturnover</f>
        <v>0</v>
      </c>
      <c r="GX6" s="201">
        <f>val.Sect10.confirmedClaims.YESNO</f>
        <v>0</v>
      </c>
    </row>
    <row r="7" spans="1:206" x14ac:dyDescent="0.25">
      <c r="A7" s="96"/>
      <c r="B7" s="96" t="s">
        <v>275</v>
      </c>
      <c r="C7" s="96">
        <f>val.Sect2.insured.company.City</f>
        <v>0</v>
      </c>
      <c r="D7" s="96"/>
      <c r="E7" s="179" t="s">
        <v>269</v>
      </c>
      <c r="F7" s="179" t="str">
        <f>'Fragebogen # Questionnaire'!$M$9</f>
        <v>Deutsch</v>
      </c>
      <c r="G7" s="96">
        <f>'Fragebogen # Questionnaire'!$K$13</f>
        <v>0</v>
      </c>
      <c r="H7" s="96">
        <f>'Fragebogen # Questionnaire'!$H$21</f>
        <v>0</v>
      </c>
      <c r="I7" s="96">
        <f>'Fragebogen # Questionnaire'!$E$23</f>
        <v>0</v>
      </c>
      <c r="J7" s="96" t="e">
        <f>'Fragebogen # Questionnaire'!$E$24</f>
        <v>#N/A</v>
      </c>
      <c r="K7" s="96">
        <f>'Fragebogen # Questionnaire'!$E$17</f>
        <v>0</v>
      </c>
      <c r="L7" s="96">
        <f>'Fragebogen # Questionnaire'!$E$19</f>
        <v>0</v>
      </c>
      <c r="M7" s="96">
        <f>'Fragebogen # Questionnaire'!$E$21</f>
        <v>0</v>
      </c>
      <c r="N7" s="96">
        <f>'Fragebogen # Questionnaire'!$E$29</f>
        <v>0</v>
      </c>
      <c r="O7" s="96">
        <f>'Fragebogen # Questionnaire'!$M$27</f>
        <v>0</v>
      </c>
      <c r="P7" s="96">
        <f>'Fragebogen # Questionnaire'!$H$31</f>
        <v>0</v>
      </c>
      <c r="Q7" s="96">
        <f>'Fragebogen # Questionnaire'!$E$27</f>
        <v>0</v>
      </c>
      <c r="R7" s="96">
        <f>'Fragebogen # Questionnaire'!$H$27</f>
        <v>0</v>
      </c>
      <c r="S7" s="96">
        <f>'Fragebogen # Questionnaire'!$E$31</f>
        <v>0</v>
      </c>
      <c r="T7" s="96">
        <f>'Fragebogen # Questionnaire'!$M$29</f>
        <v>0</v>
      </c>
      <c r="U7" s="96">
        <f>'Fragebogen # Questionnaire'!$H$39</f>
        <v>0</v>
      </c>
      <c r="V7" s="96">
        <f>'Fragebogen # Questionnaire'!$E$41</f>
        <v>0</v>
      </c>
      <c r="W7" s="96" t="e">
        <f>'Fragebogen # Questionnaire'!$E$42</f>
        <v>#N/A</v>
      </c>
      <c r="X7" s="96">
        <f>'Fragebogen # Questionnaire'!$E$35</f>
        <v>0</v>
      </c>
      <c r="Y7" s="96">
        <f>'Fragebogen # Questionnaire'!$E$37</f>
        <v>0</v>
      </c>
      <c r="Z7" s="96">
        <f>'Fragebogen # Questionnaire'!$E$39</f>
        <v>0</v>
      </c>
      <c r="AA7" s="96">
        <f>'Fragebogen # Questionnaire'!$H$41</f>
        <v>0</v>
      </c>
      <c r="AB7" s="96">
        <f>'Fragebogen # Questionnaire'!$C$45</f>
        <v>0</v>
      </c>
      <c r="AC7" s="96">
        <f>'Fragebogen # Questionnaire'!$C$46</f>
        <v>0</v>
      </c>
      <c r="AD7" s="96">
        <f>'Fragebogen # Questionnaire'!$C$47</f>
        <v>0</v>
      </c>
      <c r="AE7" s="96">
        <f>'Fragebogen # Questionnaire'!$C$48</f>
        <v>0</v>
      </c>
      <c r="AF7" s="96">
        <f>'Fragebogen # Questionnaire'!$C$49</f>
        <v>0</v>
      </c>
      <c r="AG7" s="96">
        <f>'Fragebogen # Questionnaire'!$C$50</f>
        <v>0</v>
      </c>
      <c r="AH7" s="96">
        <f>'Fragebogen # Questionnaire'!$M$60</f>
        <v>0</v>
      </c>
      <c r="AI7" s="96">
        <f>'Fragebogen # Questionnaire'!$E$65</f>
        <v>0</v>
      </c>
      <c r="AJ7" s="96">
        <f>'Fragebogen # Questionnaire'!$K$65</f>
        <v>0</v>
      </c>
      <c r="AK7" s="96">
        <f>'Fragebogen # Questionnaire'!$C$65</f>
        <v>0</v>
      </c>
      <c r="AL7" s="96">
        <f>'Fragebogen # Questionnaire'!$E$67</f>
        <v>0</v>
      </c>
      <c r="AM7" s="96">
        <f>'Fragebogen # Questionnaire'!$K$67</f>
        <v>0</v>
      </c>
      <c r="AN7" s="96">
        <f>'Fragebogen # Questionnaire'!$C$67</f>
        <v>0</v>
      </c>
      <c r="AO7" s="96">
        <f>'Fragebogen # Questionnaire'!$E$69</f>
        <v>0</v>
      </c>
      <c r="AP7" s="96">
        <f>'Fragebogen # Questionnaire'!$K$69</f>
        <v>0</v>
      </c>
      <c r="AQ7" s="96">
        <f>'Fragebogen # Questionnaire'!$C$69</f>
        <v>0</v>
      </c>
      <c r="AR7" s="96">
        <f>'Fragebogen # Questionnaire'!$E$71</f>
        <v>0</v>
      </c>
      <c r="AS7" s="96">
        <f>'Fragebogen # Questionnaire'!$K$71</f>
        <v>0</v>
      </c>
      <c r="AT7" s="96">
        <f>'Fragebogen # Questionnaire'!$C$71</f>
        <v>0</v>
      </c>
      <c r="AU7" s="96">
        <f>'Fragebogen # Questionnaire'!$E$73</f>
        <v>0</v>
      </c>
      <c r="AV7" s="96">
        <f>'Fragebogen # Questionnaire'!$K$73</f>
        <v>0</v>
      </c>
      <c r="AW7" s="96">
        <f>'Fragebogen # Questionnaire'!$C$73</f>
        <v>0</v>
      </c>
      <c r="AX7" s="96">
        <f>'Fragebogen # Questionnaire'!$E$75</f>
        <v>0</v>
      </c>
      <c r="AY7" s="96">
        <f>'Fragebogen # Questionnaire'!$K$75</f>
        <v>0</v>
      </c>
      <c r="AZ7" s="96">
        <f>'Fragebogen # Questionnaire'!$C$75</f>
        <v>0</v>
      </c>
      <c r="BA7" s="96">
        <f>'Fragebogen # Questionnaire'!$E$77</f>
        <v>0</v>
      </c>
      <c r="BB7" s="96">
        <f>'Fragebogen # Questionnaire'!$K$77</f>
        <v>0</v>
      </c>
      <c r="BC7" s="96">
        <f>'Fragebogen # Questionnaire'!$C$77</f>
        <v>0</v>
      </c>
      <c r="BD7" s="96">
        <f>'Fragebogen # Questionnaire'!$E$79</f>
        <v>0</v>
      </c>
      <c r="BE7" s="96">
        <f>'Fragebogen # Questionnaire'!$K$79</f>
        <v>0</v>
      </c>
      <c r="BF7" s="96">
        <f>'Fragebogen # Questionnaire'!$C$79</f>
        <v>0</v>
      </c>
      <c r="BG7" s="96">
        <f>'Fragebogen # Questionnaire'!$E$81</f>
        <v>0</v>
      </c>
      <c r="BH7" s="96">
        <f>'Fragebogen # Questionnaire'!$K$81</f>
        <v>0</v>
      </c>
      <c r="BI7" s="96">
        <f>'Fragebogen # Questionnaire'!$C$81</f>
        <v>0</v>
      </c>
      <c r="BJ7" s="96">
        <f>'Fragebogen # Questionnaire'!$E$83</f>
        <v>0</v>
      </c>
      <c r="BK7" s="96">
        <f>'Fragebogen # Questionnaire'!$K$83</f>
        <v>0</v>
      </c>
      <c r="BL7" s="96">
        <f>'Fragebogen # Questionnaire'!$C$83</f>
        <v>0</v>
      </c>
      <c r="BM7" s="96">
        <f>'Fragebogen # Questionnaire'!$M$85</f>
        <v>0</v>
      </c>
      <c r="BN7" s="96">
        <f>'Fragebogen # Questionnaire'!$E$89</f>
        <v>0</v>
      </c>
      <c r="BO7" s="96">
        <f>'Fragebogen # Questionnaire'!$E$89</f>
        <v>0</v>
      </c>
      <c r="BP7" s="96">
        <f>'Fragebogen # Questionnaire'!$K$89</f>
        <v>0</v>
      </c>
      <c r="BQ7" s="96">
        <f>'Fragebogen # Questionnaire'!$M$89</f>
        <v>0</v>
      </c>
      <c r="BR7" s="96">
        <f>'Fragebogen # Questionnaire'!$E$91</f>
        <v>0</v>
      </c>
      <c r="BS7" s="96">
        <f>'Fragebogen # Questionnaire'!$E$91</f>
        <v>0</v>
      </c>
      <c r="BT7" s="96">
        <f>'Fragebogen # Questionnaire'!$K$91</f>
        <v>0</v>
      </c>
      <c r="BU7" s="96">
        <f>'Fragebogen # Questionnaire'!$M$91</f>
        <v>0</v>
      </c>
      <c r="BV7" s="96">
        <f>'Fragebogen # Questionnaire'!$E$93</f>
        <v>0</v>
      </c>
      <c r="BW7" s="96">
        <f>'Fragebogen # Questionnaire'!$C$93</f>
        <v>0</v>
      </c>
      <c r="BX7" s="96">
        <f>'Fragebogen # Questionnaire'!$K$93</f>
        <v>0</v>
      </c>
      <c r="BY7" s="96">
        <f>'Fragebogen # Questionnaire'!$M$93</f>
        <v>0</v>
      </c>
      <c r="BZ7" s="96">
        <f>'Fragebogen # Questionnaire'!$E$95</f>
        <v>0</v>
      </c>
      <c r="CA7" s="96">
        <f>'Fragebogen # Questionnaire'!$C$95</f>
        <v>0</v>
      </c>
      <c r="CB7" s="96">
        <f>'Fragebogen # Questionnaire'!$K$95</f>
        <v>0</v>
      </c>
      <c r="CC7" s="96">
        <f>'Fragebogen # Questionnaire'!$M$95</f>
        <v>0</v>
      </c>
      <c r="CD7" s="96">
        <f>'Fragebogen # Questionnaire'!$E$97</f>
        <v>0</v>
      </c>
      <c r="CE7" s="96">
        <f>'Fragebogen # Questionnaire'!$C$97</f>
        <v>0</v>
      </c>
      <c r="CF7" s="96">
        <f>'Fragebogen # Questionnaire'!$K$97</f>
        <v>0</v>
      </c>
      <c r="CG7" s="96">
        <f>'Fragebogen # Questionnaire'!$M$97</f>
        <v>0</v>
      </c>
      <c r="CH7" s="96">
        <f>'Fragebogen # Questionnaire'!$E$99</f>
        <v>0</v>
      </c>
      <c r="CI7" s="96">
        <f>'Fragebogen # Questionnaire'!$C$99</f>
        <v>0</v>
      </c>
      <c r="CJ7" s="96">
        <f>'Fragebogen # Questionnaire'!$K$99</f>
        <v>0</v>
      </c>
      <c r="CK7" s="96">
        <f>'Fragebogen # Questionnaire'!$M$99</f>
        <v>0</v>
      </c>
      <c r="CL7" s="96">
        <f>'Fragebogen # Questionnaire'!$F$123</f>
        <v>0</v>
      </c>
      <c r="CM7" s="96">
        <f>'Fragebogen # Questionnaire'!$M$120</f>
        <v>0</v>
      </c>
      <c r="CN7" s="96">
        <f>'Fragebogen # Questionnaire'!$M$117</f>
        <v>0</v>
      </c>
      <c r="CO7" s="96">
        <f>'Fragebogen # Questionnaire'!$M$113</f>
        <v>0</v>
      </c>
      <c r="CP7" s="96">
        <f>'Fragebogen # Questionnaire'!$M$110</f>
        <v>0</v>
      </c>
      <c r="CQ7" s="187">
        <f>'Fragebogen # Questionnaire'!$F$128</f>
        <v>45945</v>
      </c>
      <c r="CR7" s="96">
        <f>'Fragebogen # Questionnaire'!$K$132</f>
        <v>0</v>
      </c>
      <c r="CS7" s="96">
        <f>'Fragebogen # Questionnaire'!$E$154</f>
        <v>0</v>
      </c>
      <c r="CT7" s="96">
        <f>'Fragebogen # Questionnaire'!$F$154</f>
        <v>0</v>
      </c>
      <c r="CU7" s="96">
        <f>'Fragebogen # Questionnaire'!$H$154</f>
        <v>0</v>
      </c>
      <c r="CV7" s="96">
        <f>'Fragebogen # Questionnaire'!$I$154</f>
        <v>0</v>
      </c>
      <c r="CW7" s="96">
        <f>'Fragebogen # Questionnaire'!$E$155</f>
        <v>0</v>
      </c>
      <c r="CX7" s="96">
        <f>'Fragebogen # Questionnaire'!$F$155</f>
        <v>0</v>
      </c>
      <c r="CY7" s="96">
        <f>'Fragebogen # Questionnaire'!$H$155</f>
        <v>0</v>
      </c>
      <c r="CZ7" s="96">
        <f>'Fragebogen # Questionnaire'!$I$155</f>
        <v>0</v>
      </c>
      <c r="DA7" s="96">
        <f>'Fragebogen # Questionnaire'!$E$150</f>
        <v>0</v>
      </c>
      <c r="DB7" s="96">
        <f>'Fragebogen # Questionnaire'!$F$150</f>
        <v>0</v>
      </c>
      <c r="DC7" s="96">
        <f>'Fragebogen # Questionnaire'!$H$150</f>
        <v>0</v>
      </c>
      <c r="DD7" s="96">
        <f>'Fragebogen # Questionnaire'!$I$150</f>
        <v>0</v>
      </c>
      <c r="DE7" s="96">
        <f>'Fragebogen # Questionnaire'!$E$151</f>
        <v>0</v>
      </c>
      <c r="DF7" s="96">
        <f>'Fragebogen # Questionnaire'!$F$151</f>
        <v>0</v>
      </c>
      <c r="DG7" s="96">
        <f>'Fragebogen # Questionnaire'!$H$151</f>
        <v>0</v>
      </c>
      <c r="DH7" s="96">
        <f>'Fragebogen # Questionnaire'!$I$151</f>
        <v>0</v>
      </c>
      <c r="DI7" s="96">
        <f>'Fragebogen # Questionnaire'!$E$152</f>
        <v>0</v>
      </c>
      <c r="DJ7" s="96">
        <f>'Fragebogen # Questionnaire'!$F$152</f>
        <v>0</v>
      </c>
      <c r="DK7" s="96">
        <f>'Fragebogen # Questionnaire'!$H$152</f>
        <v>0</v>
      </c>
      <c r="DL7" s="96">
        <f>'Fragebogen # Questionnaire'!$I$152</f>
        <v>0</v>
      </c>
      <c r="DM7" s="96">
        <f>'Fragebogen # Questionnaire'!$E$153</f>
        <v>0</v>
      </c>
      <c r="DN7" s="96">
        <f>'Fragebogen # Questionnaire'!$F$153</f>
        <v>0</v>
      </c>
      <c r="DO7" s="96">
        <f>'Fragebogen # Questionnaire'!$H$153</f>
        <v>0</v>
      </c>
      <c r="DP7" s="96">
        <f>'Fragebogen # Questionnaire'!$I$153</f>
        <v>0</v>
      </c>
      <c r="DQ7" s="96">
        <f>'Fragebogen # Questionnaire'!$E$156</f>
        <v>0</v>
      </c>
      <c r="DR7" s="96">
        <f>'Fragebogen # Questionnaire'!$F$156</f>
        <v>0</v>
      </c>
      <c r="DS7" s="96">
        <f>'Fragebogen # Questionnaire'!$H$156</f>
        <v>0</v>
      </c>
      <c r="DT7" s="96">
        <f>'Fragebogen # Questionnaire'!$I$156</f>
        <v>0</v>
      </c>
      <c r="DU7" s="96">
        <f>'Fragebogen # Questionnaire'!$E$186</f>
        <v>0</v>
      </c>
      <c r="DV7" s="96">
        <f>'Fragebogen # Questionnaire'!$F$186</f>
        <v>0</v>
      </c>
      <c r="DW7" s="96">
        <f>'Fragebogen # Questionnaire'!$H$186</f>
        <v>0</v>
      </c>
      <c r="DX7" s="96">
        <f>'Fragebogen # Questionnaire'!$I$186</f>
        <v>0</v>
      </c>
      <c r="DY7" s="96">
        <f>'Fragebogen # Questionnaire'!$E$187</f>
        <v>0</v>
      </c>
      <c r="DZ7" s="96">
        <f>'Fragebogen # Questionnaire'!$F$187</f>
        <v>0</v>
      </c>
      <c r="EA7" s="96">
        <f>'Fragebogen # Questionnaire'!$H$187</f>
        <v>0</v>
      </c>
      <c r="EB7" s="96">
        <f>'Fragebogen # Questionnaire'!$I$187</f>
        <v>0</v>
      </c>
      <c r="EC7" s="96">
        <f>'Fragebogen # Questionnaire'!$E$182</f>
        <v>0</v>
      </c>
      <c r="ED7" s="96">
        <f>'Fragebogen # Questionnaire'!$F$182</f>
        <v>0</v>
      </c>
      <c r="EE7" s="96">
        <f>'Fragebogen # Questionnaire'!$H$182</f>
        <v>0</v>
      </c>
      <c r="EF7" s="96">
        <f>'Fragebogen # Questionnaire'!$I$182</f>
        <v>0</v>
      </c>
      <c r="EG7" s="96">
        <f>'Fragebogen # Questionnaire'!$E$183</f>
        <v>0</v>
      </c>
      <c r="EH7" s="96">
        <f>'Fragebogen # Questionnaire'!$F$183</f>
        <v>0</v>
      </c>
      <c r="EI7" s="96">
        <f>'Fragebogen # Questionnaire'!$H$183</f>
        <v>0</v>
      </c>
      <c r="EJ7" s="96">
        <f>'Fragebogen # Questionnaire'!$I$183</f>
        <v>0</v>
      </c>
      <c r="EK7" s="96">
        <f>'Fragebogen # Questionnaire'!$E$184</f>
        <v>0</v>
      </c>
      <c r="EL7" s="96">
        <f>'Fragebogen # Questionnaire'!$F$184</f>
        <v>0</v>
      </c>
      <c r="EM7" s="96">
        <f>'Fragebogen # Questionnaire'!$H$184</f>
        <v>0</v>
      </c>
      <c r="EN7" s="96">
        <f>'Fragebogen # Questionnaire'!$I$184</f>
        <v>0</v>
      </c>
      <c r="EO7" s="96">
        <f>'Fragebogen # Questionnaire'!$E$185</f>
        <v>0</v>
      </c>
      <c r="EP7" s="96">
        <f>'Fragebogen # Questionnaire'!$F$185</f>
        <v>0</v>
      </c>
      <c r="EQ7" s="96">
        <f>'Fragebogen # Questionnaire'!$H$185</f>
        <v>0</v>
      </c>
      <c r="ER7" s="96">
        <f>'Fragebogen # Questionnaire'!$I$185</f>
        <v>0</v>
      </c>
      <c r="ES7" s="96">
        <f>'Fragebogen # Questionnaire'!$E$188</f>
        <v>0</v>
      </c>
      <c r="ET7" s="96">
        <f>'Fragebogen # Questionnaire'!$F$188</f>
        <v>0</v>
      </c>
      <c r="EU7" s="96">
        <f>'Fragebogen # Questionnaire'!$H$188</f>
        <v>0</v>
      </c>
      <c r="EV7" s="96">
        <f>'Fragebogen # Questionnaire'!$I$188</f>
        <v>0</v>
      </c>
      <c r="EW7" s="96">
        <f>'Fragebogen # Questionnaire'!$E$217</f>
        <v>0</v>
      </c>
      <c r="EX7" s="96">
        <f>'Fragebogen # Questionnaire'!$F$217</f>
        <v>0</v>
      </c>
      <c r="EY7" s="96">
        <f>'Fragebogen # Questionnaire'!$H$217</f>
        <v>0</v>
      </c>
      <c r="EZ7" s="96">
        <f>'Fragebogen # Questionnaire'!$I$217</f>
        <v>0</v>
      </c>
      <c r="FA7" s="96">
        <f>'Fragebogen # Questionnaire'!$E$218</f>
        <v>0</v>
      </c>
      <c r="FB7" s="96">
        <f>'Fragebogen # Questionnaire'!$F$218</f>
        <v>0</v>
      </c>
      <c r="FC7" s="96">
        <f>'Fragebogen # Questionnaire'!$H$218</f>
        <v>0</v>
      </c>
      <c r="FD7" s="96">
        <f>'Fragebogen # Questionnaire'!$I$218</f>
        <v>0</v>
      </c>
      <c r="FE7" s="96">
        <f>'Fragebogen # Questionnaire'!$E$213</f>
        <v>0</v>
      </c>
      <c r="FF7" s="96">
        <f>'Fragebogen # Questionnaire'!$F$213</f>
        <v>0</v>
      </c>
      <c r="FG7" s="96">
        <f>'Fragebogen # Questionnaire'!$H$213</f>
        <v>0</v>
      </c>
      <c r="FH7" s="96">
        <f>'Fragebogen # Questionnaire'!$I$213</f>
        <v>0</v>
      </c>
      <c r="FI7" s="96">
        <f>'Fragebogen # Questionnaire'!$E$214</f>
        <v>0</v>
      </c>
      <c r="FJ7" s="96">
        <f>'Fragebogen # Questionnaire'!$F$214</f>
        <v>0</v>
      </c>
      <c r="FK7" s="96">
        <f>'Fragebogen # Questionnaire'!$H$214</f>
        <v>0</v>
      </c>
      <c r="FL7" s="96">
        <f>'Fragebogen # Questionnaire'!$I$214</f>
        <v>0</v>
      </c>
      <c r="FM7" s="96">
        <f>'Fragebogen # Questionnaire'!$E$215</f>
        <v>0</v>
      </c>
      <c r="FN7" s="96">
        <f>'Fragebogen # Questionnaire'!$F$215</f>
        <v>0</v>
      </c>
      <c r="FO7" s="96">
        <f>'Fragebogen # Questionnaire'!$H$215</f>
        <v>0</v>
      </c>
      <c r="FP7" s="96">
        <f>'Fragebogen # Questionnaire'!$I$215</f>
        <v>0</v>
      </c>
      <c r="FQ7" s="96">
        <f>'Fragebogen # Questionnaire'!$E$216</f>
        <v>0</v>
      </c>
      <c r="FR7" s="96">
        <f>'Fragebogen # Questionnaire'!$F$216</f>
        <v>0</v>
      </c>
      <c r="FS7" s="96">
        <f>'Fragebogen # Questionnaire'!$H$216</f>
        <v>0</v>
      </c>
      <c r="FT7" s="96">
        <f>'Fragebogen # Questionnaire'!$I$216</f>
        <v>0</v>
      </c>
      <c r="FU7" s="96">
        <f>'Fragebogen # Questionnaire'!$E$219</f>
        <v>0</v>
      </c>
      <c r="FV7" s="96">
        <f>'Fragebogen # Questionnaire'!$F$219</f>
        <v>0</v>
      </c>
      <c r="FW7" s="96">
        <f>'Fragebogen # Questionnaire'!$H$219</f>
        <v>0</v>
      </c>
      <c r="FX7" s="96">
        <f>'Fragebogen # Questionnaire'!$I$219</f>
        <v>0</v>
      </c>
      <c r="FY7" s="96">
        <f>'Fragebogen # Questionnaire'!$M$239</f>
        <v>0</v>
      </c>
      <c r="FZ7" s="96">
        <f>'Fragebogen # Questionnaire'!$C$245</f>
        <v>0</v>
      </c>
      <c r="GA7" s="96">
        <f>'Fragebogen # Questionnaire'!$E$245</f>
        <v>0</v>
      </c>
      <c r="GB7" s="96">
        <f>'Fragebogen # Questionnaire'!$I$245</f>
        <v>0</v>
      </c>
      <c r="GC7" s="96">
        <f>'Fragebogen # Questionnaire'!$M$245</f>
        <v>0</v>
      </c>
      <c r="GD7" s="96">
        <f>'Fragebogen # Questionnaire'!$C$247</f>
        <v>0</v>
      </c>
      <c r="GE7" s="96">
        <f>'Fragebogen # Questionnaire'!$E$247</f>
        <v>0</v>
      </c>
      <c r="GF7" s="96">
        <f>'Fragebogen # Questionnaire'!$I$247</f>
        <v>0</v>
      </c>
      <c r="GG7" s="96">
        <f>'Fragebogen # Questionnaire'!$M$247</f>
        <v>0</v>
      </c>
      <c r="GH7" s="96">
        <f>'Fragebogen # Questionnaire'!$C$249</f>
        <v>0</v>
      </c>
      <c r="GI7" s="96">
        <f>'Fragebogen # Questionnaire'!$E$249</f>
        <v>0</v>
      </c>
      <c r="GJ7" s="96">
        <f>'Fragebogen # Questionnaire'!$I$249</f>
        <v>0</v>
      </c>
      <c r="GK7" s="96">
        <f>'Fragebogen # Questionnaire'!$M$249</f>
        <v>0</v>
      </c>
      <c r="GL7" s="96">
        <f>'Fragebogen # Questionnaire'!$C$251</f>
        <v>0</v>
      </c>
      <c r="GM7" s="96">
        <f>'Fragebogen # Questionnaire'!$E$251</f>
        <v>0</v>
      </c>
      <c r="GN7" s="96">
        <f>'Fragebogen # Questionnaire'!$I$251</f>
        <v>0</v>
      </c>
      <c r="GO7" s="96">
        <f>'Fragebogen # Questionnaire'!$M$251</f>
        <v>0</v>
      </c>
      <c r="GP7" s="96">
        <f>'Fragebogen # Questionnaire'!$C$253</f>
        <v>0</v>
      </c>
      <c r="GQ7" s="96">
        <f>'Fragebogen # Questionnaire'!$E$253</f>
        <v>0</v>
      </c>
      <c r="GR7" s="96">
        <f>'Fragebogen # Questionnaire'!$I$253</f>
        <v>0</v>
      </c>
      <c r="GS7" s="96">
        <f>'Fragebogen # Questionnaire'!$M$253</f>
        <v>0</v>
      </c>
      <c r="GT7" s="96">
        <f>'Fragebogen # Questionnaire'!$C$255</f>
        <v>0</v>
      </c>
      <c r="GU7" s="96">
        <f>'Fragebogen # Questionnaire'!$E$255</f>
        <v>0</v>
      </c>
      <c r="GV7" s="96">
        <f>'Fragebogen # Questionnaire'!$I$255</f>
        <v>0</v>
      </c>
      <c r="GW7" s="96">
        <f>'Fragebogen # Questionnaire'!$M$255</f>
        <v>0</v>
      </c>
      <c r="GX7" s="96">
        <f>'Fragebogen # Questionnaire'!$M$260</f>
        <v>0</v>
      </c>
    </row>
    <row r="8" spans="1:206" x14ac:dyDescent="0.25">
      <c r="A8" s="96"/>
      <c r="B8" s="96" t="s">
        <v>276</v>
      </c>
      <c r="C8" s="96">
        <f>val.Sect2.insured.company.country</f>
        <v>0</v>
      </c>
      <c r="D8" s="96"/>
      <c r="E8" s="96"/>
      <c r="F8" s="96"/>
      <c r="G8" s="96"/>
      <c r="H8" s="96"/>
      <c r="I8" s="96"/>
      <c r="J8" s="96"/>
      <c r="K8" s="96"/>
      <c r="L8" s="96"/>
      <c r="M8" s="96"/>
      <c r="N8" s="96"/>
      <c r="O8" s="96"/>
      <c r="P8" s="96"/>
      <c r="Q8" s="96"/>
      <c r="R8" s="96"/>
      <c r="S8" s="96"/>
      <c r="T8" s="96"/>
      <c r="U8" s="96"/>
      <c r="V8" s="96"/>
      <c r="W8" s="96"/>
      <c r="X8" s="96"/>
      <c r="Y8" s="96"/>
      <c r="Z8" s="96"/>
      <c r="AA8" s="96"/>
      <c r="AB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206" x14ac:dyDescent="0.25">
      <c r="A9" s="96"/>
      <c r="B9" s="96" t="s">
        <v>277</v>
      </c>
      <c r="C9" s="96" t="e">
        <f>val.Sect2.insured.company.countryOUTPUT</f>
        <v>#N/A</v>
      </c>
      <c r="D9" s="96"/>
      <c r="E9" s="96"/>
      <c r="F9" s="96"/>
      <c r="G9" s="96"/>
      <c r="H9" s="96"/>
      <c r="I9" s="96"/>
      <c r="J9" s="96"/>
      <c r="K9" s="96"/>
      <c r="L9" s="96"/>
      <c r="M9" s="96"/>
      <c r="N9" s="96"/>
      <c r="O9" s="96"/>
      <c r="P9" s="96"/>
      <c r="Q9" s="96"/>
      <c r="R9" s="96"/>
      <c r="S9" s="96"/>
      <c r="T9" s="96"/>
      <c r="U9" s="96"/>
      <c r="V9" s="96"/>
      <c r="W9" s="96"/>
      <c r="X9" s="96"/>
      <c r="Y9" s="96"/>
      <c r="Z9" s="96"/>
      <c r="AA9" s="96"/>
      <c r="AB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row>
    <row r="10" spans="1:206" x14ac:dyDescent="0.25">
      <c r="A10" s="96"/>
      <c r="B10" s="96" t="s">
        <v>272</v>
      </c>
      <c r="C10" s="96">
        <f>val.Sect2.insured.company.name</f>
        <v>0</v>
      </c>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CA10" s="96"/>
      <c r="CB10" s="96"/>
      <c r="CC10" s="96"/>
      <c r="CE10" s="96"/>
      <c r="CF10" s="96"/>
      <c r="CG10" s="96"/>
      <c r="CI10" s="96"/>
      <c r="CJ10" s="96"/>
      <c r="CK10" s="96"/>
      <c r="CL10" s="96"/>
      <c r="CM10" s="96"/>
    </row>
    <row r="11" spans="1:206" x14ac:dyDescent="0.25">
      <c r="A11" s="96"/>
      <c r="B11" s="96" t="s">
        <v>273</v>
      </c>
      <c r="C11" s="96">
        <f>val.Sect2.insured.company.street</f>
        <v>0</v>
      </c>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row>
    <row r="12" spans="1:206" x14ac:dyDescent="0.25">
      <c r="A12" s="96"/>
      <c r="B12" s="96" t="s">
        <v>274</v>
      </c>
      <c r="C12" s="96">
        <f>val.Sect2.insured.company.ZIP</f>
        <v>0</v>
      </c>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CA12" s="96"/>
      <c r="CB12" s="96"/>
      <c r="CC12" s="96"/>
      <c r="CE12" s="96"/>
      <c r="CF12" s="96"/>
      <c r="CG12" s="96"/>
      <c r="CI12" s="96"/>
      <c r="CJ12" s="96"/>
      <c r="CK12" s="96"/>
      <c r="CL12" s="96"/>
      <c r="CM12" s="96"/>
    </row>
    <row r="13" spans="1:206" x14ac:dyDescent="0.25">
      <c r="A13" s="96"/>
      <c r="B13" s="96" t="s">
        <v>346</v>
      </c>
      <c r="C13" s="96">
        <f>val.Sect2_1.insured.company.ALTname</f>
        <v>0</v>
      </c>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row>
    <row r="14" spans="1:206" x14ac:dyDescent="0.25">
      <c r="A14" s="96"/>
      <c r="B14" s="96" t="s">
        <v>280</v>
      </c>
      <c r="C14" s="96">
        <f>val.Sect2_1.insured.company.contactgreeting</f>
        <v>0</v>
      </c>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CA14" s="96"/>
      <c r="CB14" s="96"/>
      <c r="CC14" s="96"/>
      <c r="CE14" s="96"/>
      <c r="CF14" s="96"/>
      <c r="CG14" s="96"/>
      <c r="CI14" s="96"/>
      <c r="CJ14" s="96"/>
      <c r="CK14" s="96"/>
      <c r="CL14" s="96"/>
      <c r="CM14" s="96"/>
    </row>
    <row r="15" spans="1:206" x14ac:dyDescent="0.25">
      <c r="A15" s="96"/>
      <c r="B15" s="96" t="s">
        <v>283</v>
      </c>
      <c r="C15" s="96">
        <f>val.Sect2_1.insured.company.contactmail</f>
        <v>0</v>
      </c>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row>
    <row r="16" spans="1:206" x14ac:dyDescent="0.25">
      <c r="A16" s="96"/>
      <c r="B16" s="96" t="s">
        <v>278</v>
      </c>
      <c r="C16" s="96">
        <f>val.Sect2_1.insured.company.contactname</f>
        <v>0</v>
      </c>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row>
    <row r="17" spans="1:97" x14ac:dyDescent="0.25">
      <c r="A17" s="96"/>
      <c r="B17" s="96" t="s">
        <v>279</v>
      </c>
      <c r="C17" s="96">
        <f>val.Sect2_1.insured.company.contactprename</f>
        <v>0</v>
      </c>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row>
    <row r="18" spans="1:97" x14ac:dyDescent="0.25">
      <c r="A18" s="96"/>
      <c r="B18" s="96" t="s">
        <v>282</v>
      </c>
      <c r="C18" s="96">
        <f>val.Sect2_1.insured.company.contacttelephone</f>
        <v>0</v>
      </c>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row>
    <row r="19" spans="1:97" x14ac:dyDescent="0.25">
      <c r="A19" s="96"/>
      <c r="B19" s="96" t="s">
        <v>347</v>
      </c>
      <c r="C19" s="96">
        <f>val.Sect2_1.insured.company.contacttype</f>
        <v>0</v>
      </c>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row>
    <row r="20" spans="1:97" x14ac:dyDescent="0.25">
      <c r="A20" s="96"/>
      <c r="B20" s="96" t="s">
        <v>287</v>
      </c>
      <c r="C20" s="96">
        <f>val.Sect2_2.billed.company.City</f>
        <v>0</v>
      </c>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row>
    <row r="21" spans="1:97" x14ac:dyDescent="0.25">
      <c r="A21" s="96"/>
      <c r="B21" s="96" t="s">
        <v>288</v>
      </c>
      <c r="C21" s="96">
        <f>val.Sect2_2.billed.company.country</f>
        <v>0</v>
      </c>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row>
    <row r="22" spans="1:97" x14ac:dyDescent="0.25">
      <c r="A22" s="96"/>
      <c r="B22" s="96" t="s">
        <v>289</v>
      </c>
      <c r="C22" s="96" t="e">
        <f>val.Sect2_2.billed.company.countryOUTPUT</f>
        <v>#N/A</v>
      </c>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row>
    <row r="23" spans="1:97" x14ac:dyDescent="0.25">
      <c r="A23" s="96"/>
      <c r="B23" s="96" t="s">
        <v>284</v>
      </c>
      <c r="C23" s="96">
        <f>val.Sect2_2.billed.company.name</f>
        <v>0</v>
      </c>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P23" s="96"/>
      <c r="CQ23" s="96"/>
      <c r="CR23" s="96"/>
      <c r="CS23" s="96"/>
    </row>
    <row r="24" spans="1:97" x14ac:dyDescent="0.25">
      <c r="A24" s="96"/>
      <c r="B24" s="96" t="s">
        <v>285</v>
      </c>
      <c r="C24" s="96">
        <f>val.Sect2_2.billed.company.street</f>
        <v>0</v>
      </c>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row>
    <row r="25" spans="1:97" x14ac:dyDescent="0.25">
      <c r="A25" s="96"/>
      <c r="B25" s="96" t="s">
        <v>286</v>
      </c>
      <c r="C25" s="96">
        <f>val.Sect2_2.billed.company.ZIP</f>
        <v>0</v>
      </c>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row>
    <row r="26" spans="1:97" x14ac:dyDescent="0.25">
      <c r="A26" s="96"/>
      <c r="B26" s="96" t="s">
        <v>490</v>
      </c>
      <c r="C26" s="96">
        <f>val.Sect2_2.billed.company.contactmail</f>
        <v>0</v>
      </c>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row>
    <row r="27" spans="1:97" x14ac:dyDescent="0.25">
      <c r="A27" s="96"/>
      <c r="B27" s="96" t="s">
        <v>290</v>
      </c>
      <c r="C27" s="96">
        <f>val.Sect3.insured.company.businessactivity.1</f>
        <v>0</v>
      </c>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row>
    <row r="28" spans="1:97" x14ac:dyDescent="0.25">
      <c r="A28" s="96"/>
      <c r="B28" s="96" t="s">
        <v>291</v>
      </c>
      <c r="C28" s="96">
        <f>val.Sect3.insured.company.businessactivity.2</f>
        <v>0</v>
      </c>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row>
    <row r="29" spans="1:97" x14ac:dyDescent="0.25">
      <c r="A29" s="96"/>
      <c r="B29" s="96" t="s">
        <v>292</v>
      </c>
      <c r="C29" s="96">
        <f>val.Sect3.insured.company.businessactivity.3</f>
        <v>0</v>
      </c>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P29" s="96"/>
      <c r="CQ29" s="96"/>
      <c r="CR29" s="96"/>
      <c r="CS29" s="96"/>
    </row>
    <row r="30" spans="1:97" x14ac:dyDescent="0.25">
      <c r="A30" s="96"/>
      <c r="B30" s="96" t="s">
        <v>494</v>
      </c>
      <c r="C30" s="96">
        <f>val.Sect3.insured.company.businessactivity.4</f>
        <v>0</v>
      </c>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P30" s="96"/>
      <c r="CQ30" s="96"/>
      <c r="CR30" s="96"/>
      <c r="CS30" s="96"/>
    </row>
    <row r="31" spans="1:97" x14ac:dyDescent="0.25">
      <c r="A31" s="96"/>
      <c r="B31" s="96" t="s">
        <v>495</v>
      </c>
      <c r="C31" s="96">
        <f>val.Sect3.insured.company.businessactivity.5</f>
        <v>0</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P31" s="96"/>
      <c r="CQ31" s="96"/>
      <c r="CR31" s="96"/>
      <c r="CS31" s="96"/>
    </row>
    <row r="32" spans="1:97" x14ac:dyDescent="0.25">
      <c r="A32" s="96"/>
      <c r="B32" s="96" t="s">
        <v>496</v>
      </c>
      <c r="C32" s="96">
        <f>val.Sect3.insured.company.businessactivity.6</f>
        <v>0</v>
      </c>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P32" s="96"/>
      <c r="CQ32" s="96"/>
      <c r="CR32" s="96"/>
      <c r="CS32" s="96"/>
    </row>
    <row r="33" spans="1:97" x14ac:dyDescent="0.25">
      <c r="A33" s="96"/>
      <c r="B33" s="96" t="s">
        <v>322</v>
      </c>
      <c r="C33" s="96">
        <f>val.Sect4_1.subsidiaries.YESNO</f>
        <v>0</v>
      </c>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row>
    <row r="34" spans="1:97" x14ac:dyDescent="0.25">
      <c r="A34" s="96"/>
      <c r="B34" s="96" t="s">
        <v>294</v>
      </c>
      <c r="C34" s="96">
        <f>val.Sect4_1.subsidiary1.address</f>
        <v>0</v>
      </c>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row>
    <row r="35" spans="1:97" x14ac:dyDescent="0.25">
      <c r="A35" s="96"/>
      <c r="B35" s="96" t="s">
        <v>295</v>
      </c>
      <c r="C35" s="96">
        <f>val.Sect4_1.subsidiary1.businessactivity</f>
        <v>0</v>
      </c>
      <c r="D35" s="96"/>
      <c r="E35" s="96"/>
      <c r="F35" s="96"/>
      <c r="G35" s="158"/>
      <c r="H35" s="158"/>
      <c r="I35" s="158"/>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c r="CP35" s="96"/>
      <c r="CQ35" s="96"/>
      <c r="CR35" s="96"/>
      <c r="CS35" s="96"/>
    </row>
    <row r="36" spans="1:97" x14ac:dyDescent="0.25">
      <c r="A36" s="96"/>
      <c r="B36" s="96" t="s">
        <v>293</v>
      </c>
      <c r="C36" s="96">
        <f>val.Sect4_1.subsidiary1.companyname</f>
        <v>0</v>
      </c>
      <c r="D36" s="96"/>
      <c r="E36" s="96"/>
      <c r="F36" s="96"/>
      <c r="G36" s="158"/>
      <c r="H36" s="158"/>
      <c r="I36" s="158"/>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P36" s="96"/>
      <c r="CQ36" s="96"/>
      <c r="CR36" s="96"/>
      <c r="CS36" s="96"/>
    </row>
    <row r="37" spans="1:97" x14ac:dyDescent="0.25">
      <c r="A37" s="96"/>
      <c r="B37" s="96" t="s">
        <v>297</v>
      </c>
      <c r="C37" s="96">
        <f>val.Sect4_1.subsidiary2.address</f>
        <v>0</v>
      </c>
      <c r="D37" s="96"/>
      <c r="E37" s="96"/>
      <c r="F37" s="96"/>
      <c r="G37" s="158"/>
      <c r="H37" s="158"/>
      <c r="I37" s="158"/>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P37" s="96"/>
      <c r="CQ37" s="96"/>
      <c r="CR37" s="96"/>
      <c r="CS37" s="96"/>
    </row>
    <row r="38" spans="1:97" x14ac:dyDescent="0.25">
      <c r="A38" s="96"/>
      <c r="B38" s="96" t="s">
        <v>298</v>
      </c>
      <c r="C38" s="96">
        <f>val.Sect4_1.subsidiary2.businessactivity</f>
        <v>0</v>
      </c>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row>
    <row r="39" spans="1:97" x14ac:dyDescent="0.25">
      <c r="A39" s="96"/>
      <c r="B39" s="96" t="s">
        <v>296</v>
      </c>
      <c r="C39" s="96">
        <f>val.Sect4_1.subsidiary2.companyname</f>
        <v>0</v>
      </c>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row>
    <row r="40" spans="1:97" x14ac:dyDescent="0.25">
      <c r="A40" s="96"/>
      <c r="B40" s="96" t="s">
        <v>300</v>
      </c>
      <c r="C40" s="96">
        <f>val.Sect4_1.subsidiary3.address</f>
        <v>0</v>
      </c>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row>
    <row r="41" spans="1:97" x14ac:dyDescent="0.25">
      <c r="A41" s="96"/>
      <c r="B41" s="96" t="s">
        <v>301</v>
      </c>
      <c r="C41" s="96">
        <f>val.Sect4_1.subsidiary3.businessactivity</f>
        <v>0</v>
      </c>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P41" s="96"/>
      <c r="CQ41" s="96"/>
      <c r="CR41" s="96"/>
      <c r="CS41" s="96"/>
    </row>
    <row r="42" spans="1:97" x14ac:dyDescent="0.25">
      <c r="A42" s="96"/>
      <c r="B42" s="96" t="s">
        <v>299</v>
      </c>
      <c r="C42" s="96">
        <f>val.Sect4_1.subsidiary3.companyname</f>
        <v>0</v>
      </c>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row>
    <row r="43" spans="1:97" x14ac:dyDescent="0.25">
      <c r="A43" s="96"/>
      <c r="B43" s="96" t="s">
        <v>303</v>
      </c>
      <c r="C43" s="96">
        <f>val.Sect4_1.subsidiary4.address</f>
        <v>0</v>
      </c>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row>
    <row r="44" spans="1:97" x14ac:dyDescent="0.25">
      <c r="A44" s="96"/>
      <c r="B44" s="96" t="s">
        <v>304</v>
      </c>
      <c r="C44" s="96">
        <f>val.Sect4_1.subsidiary4.businessactivity</f>
        <v>0</v>
      </c>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P44" s="96"/>
      <c r="CQ44" s="96"/>
      <c r="CR44" s="96"/>
      <c r="CS44" s="96"/>
    </row>
    <row r="45" spans="1:97" x14ac:dyDescent="0.25">
      <c r="A45" s="96"/>
      <c r="B45" s="96" t="s">
        <v>302</v>
      </c>
      <c r="C45" s="96">
        <f>val.Sect4_1.subsidiary4.companyname</f>
        <v>0</v>
      </c>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row>
    <row r="46" spans="1:97" x14ac:dyDescent="0.25">
      <c r="A46" s="96"/>
      <c r="B46" s="96" t="s">
        <v>416</v>
      </c>
      <c r="C46" s="96">
        <f>val.Sect4_1.subsidiary5.address</f>
        <v>0</v>
      </c>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row>
    <row r="47" spans="1:97" x14ac:dyDescent="0.25">
      <c r="A47" s="96"/>
      <c r="B47" s="96" t="s">
        <v>417</v>
      </c>
      <c r="C47" s="96">
        <f>val.Sect4_1.subsidiary5.businessactivity</f>
        <v>0</v>
      </c>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P47" s="96"/>
      <c r="CQ47" s="96"/>
      <c r="CR47" s="96"/>
      <c r="CS47" s="96"/>
    </row>
    <row r="48" spans="1:97" x14ac:dyDescent="0.25">
      <c r="A48" s="96"/>
      <c r="B48" s="96" t="s">
        <v>418</v>
      </c>
      <c r="C48" s="96">
        <f>val.Sect4_1.subsidiary5.companyname</f>
        <v>0</v>
      </c>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row>
    <row r="49" spans="1:97" x14ac:dyDescent="0.25">
      <c r="A49" s="96"/>
      <c r="B49" s="96" t="s">
        <v>419</v>
      </c>
      <c r="C49" s="96">
        <f>val.Sect4_1.subsidiary6.address</f>
        <v>0</v>
      </c>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c r="CK49" s="96"/>
      <c r="CL49" s="96"/>
      <c r="CM49" s="96"/>
      <c r="CN49" s="96"/>
      <c r="CO49" s="96"/>
      <c r="CP49" s="96"/>
      <c r="CQ49" s="96"/>
      <c r="CR49" s="96"/>
      <c r="CS49" s="96"/>
    </row>
    <row r="50" spans="1:97" x14ac:dyDescent="0.25">
      <c r="A50" s="96"/>
      <c r="B50" s="96" t="s">
        <v>420</v>
      </c>
      <c r="C50" s="96">
        <f>val.Sect4_1.subsidiary6.businessactivity</f>
        <v>0</v>
      </c>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c r="CH50" s="96"/>
      <c r="CI50" s="96"/>
      <c r="CJ50" s="96"/>
      <c r="CK50" s="96"/>
      <c r="CL50" s="96"/>
      <c r="CM50" s="96"/>
      <c r="CN50" s="96"/>
      <c r="CP50" s="96"/>
      <c r="CQ50" s="96"/>
      <c r="CR50" s="96"/>
      <c r="CS50" s="96"/>
    </row>
    <row r="51" spans="1:97" x14ac:dyDescent="0.25">
      <c r="A51" s="96"/>
      <c r="B51" s="96" t="s">
        <v>421</v>
      </c>
      <c r="C51" s="96">
        <f>val.Sect4_1.subsidiary6.companyname</f>
        <v>0</v>
      </c>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row>
    <row r="52" spans="1:97" x14ac:dyDescent="0.25">
      <c r="A52" s="96"/>
      <c r="B52" s="96" t="s">
        <v>422</v>
      </c>
      <c r="C52" s="96">
        <f>val.Sect4_1.subsidiary7.address</f>
        <v>0</v>
      </c>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6"/>
      <c r="CA52" s="96"/>
      <c r="CB52" s="96"/>
      <c r="CC52" s="96"/>
      <c r="CD52" s="96"/>
      <c r="CE52" s="96"/>
      <c r="CF52" s="96"/>
      <c r="CG52" s="96"/>
      <c r="CH52" s="96"/>
      <c r="CI52" s="96"/>
      <c r="CJ52" s="96"/>
      <c r="CK52" s="96"/>
      <c r="CL52" s="96"/>
      <c r="CM52" s="96"/>
      <c r="CN52" s="96"/>
      <c r="CO52" s="96"/>
      <c r="CP52" s="96"/>
      <c r="CQ52" s="96"/>
      <c r="CR52" s="96"/>
      <c r="CS52" s="96"/>
    </row>
    <row r="53" spans="1:97" x14ac:dyDescent="0.25">
      <c r="A53" s="96"/>
      <c r="B53" s="96" t="s">
        <v>423</v>
      </c>
      <c r="C53" s="96">
        <f>val.Sect4_1.subsidiary7.businessactivity</f>
        <v>0</v>
      </c>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c r="CC53" s="96"/>
      <c r="CD53" s="96"/>
      <c r="CE53" s="96"/>
      <c r="CF53" s="96"/>
      <c r="CG53" s="96"/>
      <c r="CH53" s="96"/>
      <c r="CI53" s="96"/>
      <c r="CJ53" s="96"/>
      <c r="CK53" s="96"/>
      <c r="CL53" s="96"/>
      <c r="CM53" s="96"/>
      <c r="CN53" s="96"/>
      <c r="CP53" s="96"/>
      <c r="CQ53" s="96"/>
      <c r="CR53" s="96"/>
      <c r="CS53" s="96"/>
    </row>
    <row r="54" spans="1:97" x14ac:dyDescent="0.25">
      <c r="A54" s="96"/>
      <c r="B54" s="96" t="s">
        <v>424</v>
      </c>
      <c r="C54" s="96">
        <f>val.Sect4_1.subsidiary7.companyname</f>
        <v>0</v>
      </c>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6"/>
      <c r="BS54" s="96"/>
      <c r="BT54" s="96"/>
      <c r="BU54" s="96"/>
      <c r="BV54" s="96"/>
      <c r="BW54" s="96"/>
      <c r="BX54" s="96"/>
      <c r="BY54" s="96"/>
      <c r="BZ54" s="96"/>
      <c r="CA54" s="96"/>
      <c r="CB54" s="96"/>
      <c r="CC54" s="96"/>
      <c r="CD54" s="96"/>
      <c r="CE54" s="96"/>
      <c r="CF54" s="96"/>
      <c r="CG54" s="96"/>
      <c r="CH54" s="96"/>
      <c r="CI54" s="96"/>
      <c r="CJ54" s="96"/>
      <c r="CK54" s="96"/>
      <c r="CL54" s="96"/>
      <c r="CM54" s="96"/>
      <c r="CN54" s="96"/>
      <c r="CO54" s="96"/>
      <c r="CP54" s="96"/>
      <c r="CQ54" s="96"/>
      <c r="CR54" s="96"/>
      <c r="CS54" s="96"/>
    </row>
    <row r="55" spans="1:97" x14ac:dyDescent="0.25">
      <c r="A55" s="96"/>
      <c r="B55" s="96" t="s">
        <v>425</v>
      </c>
      <c r="C55" s="96">
        <f>val.Sect4_1.subsidiary8.address</f>
        <v>0</v>
      </c>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c r="BW55" s="96"/>
      <c r="BX55" s="96"/>
      <c r="BY55" s="96"/>
      <c r="BZ55" s="96"/>
      <c r="CA55" s="96"/>
      <c r="CB55" s="96"/>
      <c r="CC55" s="96"/>
      <c r="CD55" s="96"/>
      <c r="CE55" s="96"/>
      <c r="CF55" s="96"/>
      <c r="CG55" s="96"/>
      <c r="CH55" s="96"/>
      <c r="CI55" s="96"/>
      <c r="CJ55" s="96"/>
      <c r="CK55" s="96"/>
      <c r="CL55" s="96"/>
      <c r="CM55" s="96"/>
      <c r="CN55" s="96"/>
      <c r="CO55" s="96"/>
      <c r="CP55" s="96"/>
      <c r="CQ55" s="96"/>
      <c r="CR55" s="96"/>
      <c r="CS55" s="96"/>
    </row>
    <row r="56" spans="1:97" x14ac:dyDescent="0.25">
      <c r="A56" s="96"/>
      <c r="B56" s="96" t="s">
        <v>426</v>
      </c>
      <c r="C56" s="96">
        <f>val.Sect4_1.subsidiary8.businessactivity</f>
        <v>0</v>
      </c>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c r="BW56" s="96"/>
      <c r="BX56" s="96"/>
      <c r="BY56" s="96"/>
      <c r="BZ56" s="96"/>
      <c r="CA56" s="96"/>
      <c r="CB56" s="96"/>
      <c r="CC56" s="96"/>
      <c r="CD56" s="96"/>
      <c r="CE56" s="96"/>
      <c r="CF56" s="96"/>
      <c r="CG56" s="96"/>
      <c r="CH56" s="96"/>
      <c r="CI56" s="96"/>
      <c r="CJ56" s="96"/>
      <c r="CK56" s="96"/>
      <c r="CL56" s="96"/>
      <c r="CM56" s="96"/>
      <c r="CN56" s="96"/>
      <c r="CP56" s="96"/>
      <c r="CQ56" s="96"/>
      <c r="CR56" s="96"/>
      <c r="CS56" s="96"/>
    </row>
    <row r="57" spans="1:97" x14ac:dyDescent="0.25">
      <c r="A57" s="96"/>
      <c r="B57" s="96" t="s">
        <v>427</v>
      </c>
      <c r="C57" s="96">
        <f>val.Sect4_1.subsidiary8.companyname</f>
        <v>0</v>
      </c>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6"/>
      <c r="BR57" s="96"/>
      <c r="BS57" s="96"/>
      <c r="BT57" s="96"/>
      <c r="BU57" s="96"/>
      <c r="BV57" s="96"/>
      <c r="BW57" s="96"/>
      <c r="BX57" s="96"/>
      <c r="BY57" s="96"/>
      <c r="BZ57" s="96"/>
      <c r="CA57" s="96"/>
      <c r="CB57" s="96"/>
      <c r="CC57" s="96"/>
      <c r="CD57" s="96"/>
      <c r="CE57" s="96"/>
      <c r="CF57" s="96"/>
      <c r="CG57" s="96"/>
      <c r="CH57" s="96"/>
      <c r="CI57" s="96"/>
      <c r="CJ57" s="96"/>
      <c r="CK57" s="96"/>
      <c r="CL57" s="96"/>
      <c r="CM57" s="96"/>
      <c r="CN57" s="96"/>
      <c r="CO57" s="96"/>
      <c r="CP57" s="96"/>
      <c r="CQ57" s="96"/>
      <c r="CR57" s="96"/>
      <c r="CS57" s="96"/>
    </row>
    <row r="58" spans="1:97" x14ac:dyDescent="0.25">
      <c r="A58" s="96"/>
      <c r="B58" s="96" t="s">
        <v>428</v>
      </c>
      <c r="C58" s="96">
        <f>val.Sect4_1.subsidiary9.address</f>
        <v>0</v>
      </c>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96"/>
      <c r="BX58" s="96"/>
      <c r="BY58" s="96"/>
      <c r="BZ58" s="96"/>
      <c r="CA58" s="96"/>
      <c r="CB58" s="96"/>
      <c r="CC58" s="96"/>
      <c r="CD58" s="96"/>
      <c r="CE58" s="96"/>
      <c r="CF58" s="96"/>
      <c r="CG58" s="96"/>
      <c r="CH58" s="96"/>
      <c r="CI58" s="96"/>
      <c r="CJ58" s="96"/>
      <c r="CK58" s="96"/>
      <c r="CL58" s="96"/>
      <c r="CM58" s="96"/>
      <c r="CN58" s="96"/>
      <c r="CO58" s="96"/>
      <c r="CP58" s="96"/>
      <c r="CQ58" s="96"/>
      <c r="CR58" s="96"/>
      <c r="CS58" s="96"/>
    </row>
    <row r="59" spans="1:97" x14ac:dyDescent="0.25">
      <c r="A59" s="96"/>
      <c r="B59" s="96" t="s">
        <v>429</v>
      </c>
      <c r="C59" s="96">
        <f>val.Sect4_1.subsidiary9.businessactivity</f>
        <v>0</v>
      </c>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c r="BW59" s="96"/>
      <c r="BX59" s="96"/>
      <c r="BY59" s="96"/>
      <c r="BZ59" s="96"/>
      <c r="CA59" s="96"/>
      <c r="CB59" s="96"/>
      <c r="CC59" s="96"/>
      <c r="CD59" s="96"/>
      <c r="CE59" s="96"/>
      <c r="CF59" s="96"/>
      <c r="CG59" s="96"/>
      <c r="CH59" s="96"/>
      <c r="CI59" s="96"/>
      <c r="CJ59" s="96"/>
      <c r="CK59" s="96"/>
      <c r="CL59" s="96"/>
      <c r="CM59" s="96"/>
      <c r="CN59" s="96"/>
      <c r="CP59" s="96"/>
      <c r="CQ59" s="96"/>
      <c r="CR59" s="96"/>
      <c r="CS59" s="96"/>
    </row>
    <row r="60" spans="1:97" x14ac:dyDescent="0.25">
      <c r="A60" s="96"/>
      <c r="B60" s="96" t="s">
        <v>430</v>
      </c>
      <c r="C60" s="96">
        <f>val.Sect4_1.subsidiary9.companyname</f>
        <v>0</v>
      </c>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P60" s="96"/>
      <c r="CQ60" s="96"/>
      <c r="CR60" s="96"/>
      <c r="CS60" s="96"/>
    </row>
    <row r="61" spans="1:97" x14ac:dyDescent="0.25">
      <c r="A61" s="96"/>
      <c r="B61" s="96" t="s">
        <v>431</v>
      </c>
      <c r="C61" s="96">
        <f>val.Sect4_1.subsidiary10.address</f>
        <v>0</v>
      </c>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row>
    <row r="62" spans="1:97" x14ac:dyDescent="0.25">
      <c r="A62" s="96"/>
      <c r="B62" s="96" t="s">
        <v>432</v>
      </c>
      <c r="C62" s="96">
        <f>val.Sect4_1.subsidiary10.businessactivity</f>
        <v>0</v>
      </c>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6"/>
      <c r="CL62" s="96"/>
      <c r="CM62" s="96"/>
      <c r="CN62" s="96"/>
      <c r="CO62" s="96"/>
      <c r="CP62" s="96"/>
      <c r="CQ62" s="96"/>
      <c r="CR62" s="96"/>
      <c r="CS62" s="96"/>
    </row>
    <row r="63" spans="1:97" x14ac:dyDescent="0.25">
      <c r="A63" s="96"/>
      <c r="B63" s="96" t="s">
        <v>433</v>
      </c>
      <c r="C63" s="96">
        <f>val.Sect4_1.subsidiary10.companyname</f>
        <v>0</v>
      </c>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c r="CK63" s="96"/>
      <c r="CL63" s="96"/>
      <c r="CM63" s="96"/>
      <c r="CN63" s="96"/>
      <c r="CO63" s="96"/>
      <c r="CP63" s="96"/>
      <c r="CQ63" s="96"/>
      <c r="CR63" s="96"/>
      <c r="CS63" s="96"/>
    </row>
    <row r="64" spans="1:97" x14ac:dyDescent="0.25">
      <c r="A64" s="96"/>
      <c r="B64" s="96" t="s">
        <v>321</v>
      </c>
      <c r="C64" s="96">
        <f>val.Sect4_2.external.YESNO</f>
        <v>0</v>
      </c>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6"/>
      <c r="BR64" s="96"/>
      <c r="BS64" s="96"/>
      <c r="BT64" s="96"/>
      <c r="BU64" s="96"/>
      <c r="BV64" s="96"/>
      <c r="BW64" s="96"/>
      <c r="BX64" s="96"/>
      <c r="BY64" s="96"/>
      <c r="BZ64" s="96"/>
      <c r="CA64" s="96"/>
      <c r="CB64" s="96"/>
      <c r="CC64" s="96"/>
      <c r="CD64" s="96"/>
      <c r="CE64" s="96"/>
      <c r="CF64" s="96"/>
      <c r="CG64" s="96"/>
      <c r="CH64" s="96"/>
      <c r="CI64" s="96"/>
      <c r="CJ64" s="96"/>
      <c r="CK64" s="96"/>
      <c r="CL64" s="96"/>
      <c r="CM64" s="96"/>
      <c r="CN64" s="96"/>
      <c r="CO64" s="96"/>
      <c r="CP64" s="96"/>
      <c r="CQ64" s="96"/>
      <c r="CR64" s="96"/>
      <c r="CS64" s="96"/>
    </row>
    <row r="65" spans="1:97" x14ac:dyDescent="0.25">
      <c r="A65" s="96"/>
      <c r="B65" s="96" t="s">
        <v>306</v>
      </c>
      <c r="C65" s="96">
        <f>val.Sect4_2.external1.address</f>
        <v>0</v>
      </c>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c r="CP65" s="96"/>
      <c r="CQ65" s="96"/>
      <c r="CR65" s="96"/>
      <c r="CS65" s="96"/>
    </row>
    <row r="66" spans="1:97" x14ac:dyDescent="0.25">
      <c r="A66" s="96"/>
      <c r="B66" s="96" t="s">
        <v>305</v>
      </c>
      <c r="C66" s="96">
        <f>val.Sect4_2.external1.companyname</f>
        <v>0</v>
      </c>
      <c r="D66" s="96"/>
      <c r="E66" s="96"/>
      <c r="F66" s="96"/>
      <c r="G66" s="96"/>
      <c r="H66" s="158"/>
      <c r="I66" s="158"/>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6"/>
      <c r="BR66" s="96"/>
      <c r="BS66" s="96"/>
      <c r="BT66" s="96"/>
      <c r="BU66" s="96"/>
      <c r="BV66" s="96"/>
      <c r="BW66" s="96"/>
      <c r="BX66" s="96"/>
      <c r="BY66" s="96"/>
      <c r="BZ66" s="96"/>
      <c r="CA66" s="96"/>
      <c r="CB66" s="96"/>
      <c r="CC66" s="96"/>
      <c r="CD66" s="96"/>
      <c r="CE66" s="96"/>
      <c r="CF66" s="96"/>
      <c r="CG66" s="96"/>
      <c r="CH66" s="96"/>
      <c r="CI66" s="96"/>
      <c r="CJ66" s="96"/>
      <c r="CK66" s="96"/>
      <c r="CL66" s="96"/>
      <c r="CM66" s="96"/>
      <c r="CN66" s="96"/>
      <c r="CO66" s="96"/>
      <c r="CP66" s="96"/>
      <c r="CQ66" s="96"/>
      <c r="CR66" s="96"/>
      <c r="CS66" s="96"/>
    </row>
    <row r="67" spans="1:97" x14ac:dyDescent="0.25">
      <c r="A67" s="96"/>
      <c r="B67" s="96" t="s">
        <v>307</v>
      </c>
      <c r="C67" s="96">
        <f>val.Sect4_2.external1.ContractOwn</f>
        <v>0</v>
      </c>
      <c r="D67" s="96"/>
      <c r="E67" s="96"/>
      <c r="F67" s="96"/>
      <c r="G67" s="96"/>
      <c r="H67" s="158"/>
      <c r="I67" s="158"/>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c r="BG67" s="96"/>
      <c r="BH67" s="96"/>
      <c r="BI67" s="96"/>
      <c r="BJ67" s="96"/>
      <c r="BK67" s="96"/>
      <c r="BL67" s="96"/>
      <c r="BM67" s="96"/>
      <c r="BN67" s="96"/>
      <c r="BO67" s="96"/>
      <c r="BP67" s="96"/>
      <c r="BQ67" s="96"/>
      <c r="BR67" s="96"/>
      <c r="BS67" s="96"/>
      <c r="BT67" s="96"/>
      <c r="BU67" s="96"/>
      <c r="BV67" s="96"/>
      <c r="BW67" s="96"/>
      <c r="BX67" s="96"/>
      <c r="BY67" s="96"/>
      <c r="BZ67" s="96"/>
      <c r="CA67" s="96"/>
      <c r="CB67" s="96"/>
      <c r="CC67" s="96"/>
      <c r="CD67" s="96"/>
      <c r="CE67" s="96"/>
      <c r="CF67" s="96"/>
      <c r="CG67" s="96"/>
      <c r="CH67" s="96"/>
      <c r="CI67" s="96"/>
      <c r="CJ67" s="96"/>
      <c r="CK67" s="96"/>
      <c r="CL67" s="96"/>
      <c r="CM67" s="96"/>
      <c r="CN67" s="96"/>
      <c r="CO67" s="96"/>
      <c r="CP67" s="96"/>
      <c r="CQ67" s="96"/>
      <c r="CR67" s="96"/>
      <c r="CS67" s="96"/>
    </row>
    <row r="68" spans="1:97" x14ac:dyDescent="0.25">
      <c r="A68" s="96"/>
      <c r="B68" s="96" t="s">
        <v>308</v>
      </c>
      <c r="C68" s="96">
        <f>val.Sect4_2.external1.Revenue50plus</f>
        <v>0</v>
      </c>
      <c r="D68" s="96"/>
      <c r="E68" s="96"/>
      <c r="F68" s="96"/>
      <c r="G68" s="96"/>
      <c r="H68" s="158"/>
      <c r="I68" s="158"/>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96"/>
      <c r="BW68" s="96"/>
      <c r="BX68" s="96"/>
      <c r="BY68" s="96"/>
      <c r="BZ68" s="96"/>
      <c r="CA68" s="96"/>
      <c r="CB68" s="96"/>
      <c r="CC68" s="96"/>
      <c r="CD68" s="96"/>
      <c r="CE68" s="96"/>
      <c r="CF68" s="96"/>
      <c r="CG68" s="96"/>
      <c r="CH68" s="96"/>
      <c r="CI68" s="96"/>
      <c r="CJ68" s="96"/>
      <c r="CK68" s="96"/>
      <c r="CL68" s="96"/>
      <c r="CM68" s="96"/>
      <c r="CN68" s="96"/>
      <c r="CO68" s="96"/>
      <c r="CP68" s="96"/>
      <c r="CQ68" s="96"/>
      <c r="CR68" s="96"/>
      <c r="CS68" s="96"/>
    </row>
    <row r="69" spans="1:97" x14ac:dyDescent="0.25">
      <c r="A69" s="96"/>
      <c r="B69" s="96" t="s">
        <v>310</v>
      </c>
      <c r="C69" s="96">
        <f>val.Sect4_2.external2.address</f>
        <v>0</v>
      </c>
      <c r="D69" s="96"/>
      <c r="E69" s="96"/>
      <c r="F69" s="96"/>
      <c r="G69" s="96"/>
      <c r="H69" s="158"/>
      <c r="I69" s="158"/>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6"/>
    </row>
    <row r="70" spans="1:97" x14ac:dyDescent="0.25">
      <c r="A70" s="96"/>
      <c r="B70" s="96" t="s">
        <v>309</v>
      </c>
      <c r="C70" s="96">
        <f>val.Sect4_2.external2.companyname</f>
        <v>0</v>
      </c>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6"/>
      <c r="BR70" s="96"/>
      <c r="BS70" s="96"/>
      <c r="BT70" s="96"/>
      <c r="BU70" s="96"/>
      <c r="BV70" s="96"/>
      <c r="BW70" s="96"/>
      <c r="BX70" s="96"/>
      <c r="BY70" s="96"/>
      <c r="BZ70" s="96"/>
      <c r="CA70" s="96"/>
      <c r="CB70" s="96"/>
      <c r="CC70" s="96"/>
      <c r="CD70" s="96"/>
      <c r="CE70" s="96"/>
      <c r="CF70" s="96"/>
      <c r="CG70" s="96"/>
      <c r="CH70" s="96"/>
      <c r="CI70" s="96"/>
      <c r="CJ70" s="96"/>
      <c r="CK70" s="96"/>
      <c r="CL70" s="96"/>
      <c r="CM70" s="96"/>
      <c r="CN70" s="96"/>
      <c r="CO70" s="96"/>
      <c r="CP70" s="96"/>
      <c r="CQ70" s="96"/>
      <c r="CR70" s="96"/>
      <c r="CS70" s="96"/>
    </row>
    <row r="71" spans="1:97" x14ac:dyDescent="0.25">
      <c r="A71" s="96"/>
      <c r="B71" s="96" t="s">
        <v>311</v>
      </c>
      <c r="C71" s="96">
        <f>val.Sect4_2.external2.ContractOwn</f>
        <v>0</v>
      </c>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6"/>
      <c r="BR71" s="96"/>
      <c r="BS71" s="96"/>
      <c r="BT71" s="96"/>
      <c r="BU71" s="96"/>
      <c r="BV71" s="96"/>
      <c r="BW71" s="96"/>
      <c r="BX71" s="96"/>
      <c r="BY71" s="96"/>
      <c r="BZ71" s="96"/>
      <c r="CA71" s="96"/>
      <c r="CB71" s="96"/>
      <c r="CC71" s="96"/>
      <c r="CD71" s="96"/>
      <c r="CE71" s="96"/>
      <c r="CF71" s="96"/>
      <c r="CG71" s="96"/>
      <c r="CH71" s="96"/>
      <c r="CI71" s="96"/>
      <c r="CJ71" s="96"/>
      <c r="CK71" s="96"/>
      <c r="CL71" s="96"/>
      <c r="CM71" s="96"/>
      <c r="CN71" s="96"/>
      <c r="CO71" s="96"/>
      <c r="CP71" s="96"/>
      <c r="CQ71" s="96"/>
      <c r="CR71" s="96"/>
      <c r="CS71" s="96"/>
    </row>
    <row r="72" spans="1:97" x14ac:dyDescent="0.25">
      <c r="A72" s="96"/>
      <c r="B72" s="96" t="s">
        <v>312</v>
      </c>
      <c r="C72" s="96">
        <f>val.Sect4_2.external2.Revenue50plus</f>
        <v>0</v>
      </c>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96"/>
      <c r="BN72" s="96"/>
      <c r="BO72" s="96"/>
      <c r="BP72" s="96"/>
      <c r="BQ72" s="96"/>
      <c r="BR72" s="96"/>
      <c r="BS72" s="96"/>
      <c r="BT72" s="96"/>
      <c r="BU72" s="96"/>
      <c r="BV72" s="96"/>
      <c r="BW72" s="96"/>
      <c r="BX72" s="96"/>
      <c r="BY72" s="96"/>
      <c r="BZ72" s="96"/>
      <c r="CA72" s="96"/>
      <c r="CB72" s="96"/>
      <c r="CC72" s="96"/>
      <c r="CD72" s="96"/>
      <c r="CE72" s="96"/>
      <c r="CF72" s="96"/>
      <c r="CG72" s="96"/>
      <c r="CH72" s="96"/>
      <c r="CI72" s="96"/>
      <c r="CJ72" s="96"/>
      <c r="CK72" s="96"/>
      <c r="CL72" s="96"/>
      <c r="CM72" s="96"/>
      <c r="CN72" s="96"/>
      <c r="CO72" s="96"/>
      <c r="CP72" s="96"/>
      <c r="CQ72" s="96"/>
      <c r="CR72" s="96"/>
      <c r="CS72" s="96"/>
    </row>
    <row r="73" spans="1:97" x14ac:dyDescent="0.25">
      <c r="A73" s="96"/>
      <c r="B73" s="96" t="s">
        <v>314</v>
      </c>
      <c r="C73" s="96">
        <f>val.Sect4_2.external3.address</f>
        <v>0</v>
      </c>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6"/>
      <c r="BS73" s="96"/>
      <c r="BT73" s="96"/>
      <c r="BU73" s="96"/>
      <c r="BV73" s="96"/>
      <c r="BW73" s="96"/>
      <c r="BX73" s="96"/>
      <c r="BY73" s="96"/>
      <c r="BZ73" s="96"/>
      <c r="CA73" s="96"/>
      <c r="CB73" s="96"/>
      <c r="CC73" s="96"/>
      <c r="CD73" s="96"/>
      <c r="CE73" s="96"/>
      <c r="CF73" s="96"/>
      <c r="CG73" s="96"/>
      <c r="CH73" s="96"/>
      <c r="CI73" s="96"/>
      <c r="CJ73" s="96"/>
      <c r="CK73" s="96"/>
      <c r="CL73" s="96"/>
      <c r="CM73" s="96"/>
      <c r="CN73" s="96"/>
      <c r="CO73" s="96"/>
      <c r="CP73" s="96"/>
      <c r="CQ73" s="96"/>
      <c r="CR73" s="96"/>
      <c r="CS73" s="96"/>
    </row>
    <row r="74" spans="1:97" x14ac:dyDescent="0.25">
      <c r="A74" s="96"/>
      <c r="B74" s="96" t="s">
        <v>313</v>
      </c>
      <c r="C74" s="96">
        <f>val.Sect4_2.external3.companyname</f>
        <v>0</v>
      </c>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6"/>
      <c r="BQ74" s="96"/>
      <c r="BR74" s="96"/>
      <c r="BS74" s="96"/>
      <c r="BT74" s="96"/>
      <c r="BU74" s="96"/>
      <c r="BV74" s="96"/>
      <c r="BW74" s="96"/>
      <c r="BX74" s="96"/>
      <c r="BY74" s="96"/>
      <c r="BZ74" s="96"/>
      <c r="CA74" s="96"/>
      <c r="CB74" s="96"/>
      <c r="CC74" s="96"/>
      <c r="CD74" s="96"/>
      <c r="CE74" s="96"/>
      <c r="CF74" s="96"/>
      <c r="CG74" s="96"/>
      <c r="CH74" s="96"/>
      <c r="CI74" s="96"/>
      <c r="CJ74" s="96"/>
      <c r="CK74" s="96"/>
      <c r="CL74" s="96"/>
      <c r="CM74" s="96"/>
      <c r="CN74" s="96"/>
      <c r="CO74" s="96"/>
      <c r="CP74" s="96"/>
      <c r="CQ74" s="96"/>
      <c r="CR74" s="96"/>
      <c r="CS74" s="96"/>
    </row>
    <row r="75" spans="1:97" x14ac:dyDescent="0.25">
      <c r="A75" s="96"/>
      <c r="B75" s="96" t="s">
        <v>315</v>
      </c>
      <c r="C75" s="96">
        <f>val.Sect4_2.external3.ContractOwn</f>
        <v>0</v>
      </c>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c r="BW75" s="96"/>
      <c r="BX75" s="96"/>
      <c r="BY75" s="96"/>
      <c r="BZ75" s="96"/>
      <c r="CA75" s="96"/>
      <c r="CB75" s="96"/>
      <c r="CC75" s="96"/>
      <c r="CD75" s="96"/>
      <c r="CE75" s="96"/>
      <c r="CF75" s="96"/>
      <c r="CG75" s="96"/>
      <c r="CH75" s="96"/>
      <c r="CI75" s="96"/>
      <c r="CJ75" s="96"/>
      <c r="CK75" s="96"/>
      <c r="CL75" s="96"/>
      <c r="CM75" s="96"/>
      <c r="CN75" s="96"/>
      <c r="CO75" s="96"/>
      <c r="CP75" s="96"/>
      <c r="CQ75" s="96"/>
      <c r="CR75" s="96"/>
      <c r="CS75" s="96"/>
    </row>
    <row r="76" spans="1:97" x14ac:dyDescent="0.25">
      <c r="A76" s="96"/>
      <c r="B76" s="96" t="s">
        <v>316</v>
      </c>
      <c r="C76" s="96">
        <f>val.Sect4_2.external3.Revenue50plus</f>
        <v>0</v>
      </c>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c r="CN76" s="96"/>
      <c r="CO76" s="96"/>
      <c r="CP76" s="96"/>
      <c r="CQ76" s="96"/>
      <c r="CR76" s="96"/>
      <c r="CS76" s="96"/>
    </row>
    <row r="77" spans="1:97" x14ac:dyDescent="0.25">
      <c r="A77" s="96"/>
      <c r="B77" s="96" t="s">
        <v>318</v>
      </c>
      <c r="C77" s="96">
        <f>val.Sect4_2.external4.address</f>
        <v>0</v>
      </c>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c r="CK77" s="96"/>
      <c r="CL77" s="96"/>
      <c r="CM77" s="96"/>
      <c r="CN77" s="96"/>
      <c r="CO77" s="96"/>
      <c r="CP77" s="96"/>
      <c r="CQ77" s="96"/>
      <c r="CR77" s="96"/>
      <c r="CS77" s="96"/>
    </row>
    <row r="78" spans="1:97" x14ac:dyDescent="0.25">
      <c r="A78" s="96"/>
      <c r="B78" s="96" t="s">
        <v>317</v>
      </c>
      <c r="C78" s="96">
        <f>val.Sect4_2.external4.companyname</f>
        <v>0</v>
      </c>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c r="BE78" s="96"/>
      <c r="BF78" s="96"/>
      <c r="BG78" s="96"/>
      <c r="BH78" s="96"/>
      <c r="BI78" s="96"/>
      <c r="BJ78" s="96"/>
      <c r="BK78" s="96"/>
      <c r="BL78" s="96"/>
      <c r="BM78" s="96"/>
      <c r="BN78" s="96"/>
      <c r="BO78" s="96"/>
      <c r="BP78" s="96"/>
      <c r="BQ78" s="96"/>
      <c r="BR78" s="96"/>
      <c r="BS78" s="96"/>
      <c r="BT78" s="96"/>
      <c r="BU78" s="96"/>
      <c r="BV78" s="96"/>
      <c r="BW78" s="96"/>
      <c r="BX78" s="96"/>
      <c r="BY78" s="96"/>
      <c r="BZ78" s="96"/>
      <c r="CA78" s="96"/>
      <c r="CB78" s="96"/>
      <c r="CC78" s="96"/>
      <c r="CD78" s="96"/>
      <c r="CE78" s="96"/>
      <c r="CF78" s="96"/>
      <c r="CG78" s="96"/>
      <c r="CH78" s="96"/>
      <c r="CI78" s="96"/>
      <c r="CJ78" s="96"/>
      <c r="CK78" s="96"/>
      <c r="CL78" s="96"/>
      <c r="CM78" s="96"/>
      <c r="CN78" s="96"/>
      <c r="CO78" s="96"/>
      <c r="CP78" s="96"/>
      <c r="CQ78" s="96"/>
      <c r="CR78" s="96"/>
      <c r="CS78" s="96"/>
    </row>
    <row r="79" spans="1:97" x14ac:dyDescent="0.25">
      <c r="A79" s="96"/>
      <c r="B79" s="96" t="s">
        <v>319</v>
      </c>
      <c r="C79" s="96">
        <f>val.Sect4_2.external4.ContractOwn</f>
        <v>0</v>
      </c>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c r="BC79" s="96"/>
      <c r="BD79" s="96"/>
      <c r="BE79" s="96"/>
      <c r="BF79" s="96"/>
      <c r="BG79" s="96"/>
      <c r="BH79" s="96"/>
      <c r="BI79" s="96"/>
      <c r="BJ79" s="96"/>
      <c r="BK79" s="96"/>
      <c r="BL79" s="96"/>
      <c r="BM79" s="96"/>
      <c r="BN79" s="96"/>
      <c r="BO79" s="96"/>
      <c r="BP79" s="96"/>
      <c r="BQ79" s="96"/>
      <c r="BR79" s="96"/>
      <c r="BS79" s="96"/>
      <c r="BT79" s="96"/>
      <c r="BU79" s="96"/>
      <c r="BV79" s="96"/>
      <c r="BW79" s="96"/>
      <c r="BX79" s="96"/>
      <c r="BY79" s="96"/>
      <c r="BZ79" s="96"/>
      <c r="CA79" s="96"/>
      <c r="CB79" s="96"/>
      <c r="CC79" s="96"/>
      <c r="CD79" s="96"/>
      <c r="CE79" s="96"/>
      <c r="CF79" s="96"/>
      <c r="CG79" s="96"/>
      <c r="CH79" s="96"/>
      <c r="CI79" s="96"/>
      <c r="CJ79" s="96"/>
      <c r="CK79" s="96"/>
      <c r="CL79" s="96"/>
      <c r="CM79" s="96"/>
      <c r="CN79" s="96"/>
      <c r="CO79" s="96"/>
      <c r="CP79" s="96"/>
      <c r="CQ79" s="96"/>
      <c r="CR79" s="96"/>
      <c r="CS79" s="96"/>
    </row>
    <row r="80" spans="1:97" x14ac:dyDescent="0.25">
      <c r="A80" s="96"/>
      <c r="B80" s="96" t="s">
        <v>320</v>
      </c>
      <c r="C80" s="96">
        <f>val.Sect4_2.external4.Revenue50plus</f>
        <v>0</v>
      </c>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c r="BC80" s="96"/>
      <c r="BD80" s="96"/>
      <c r="BE80" s="96"/>
      <c r="BF80" s="96"/>
      <c r="BG80" s="96"/>
      <c r="BH80" s="96"/>
      <c r="BI80" s="96"/>
      <c r="BJ80" s="96"/>
      <c r="BK80" s="96"/>
      <c r="BL80" s="96"/>
      <c r="BM80" s="96"/>
      <c r="BN80" s="96"/>
      <c r="BO80" s="96"/>
      <c r="BP80" s="96"/>
      <c r="BQ80" s="96"/>
      <c r="BR80" s="96"/>
      <c r="BS80" s="96"/>
      <c r="BT80" s="96"/>
      <c r="BU80" s="96"/>
      <c r="BV80" s="96"/>
      <c r="BW80" s="96"/>
      <c r="BX80" s="96"/>
      <c r="BY80" s="96"/>
      <c r="BZ80" s="96"/>
      <c r="CA80" s="96"/>
      <c r="CB80" s="96"/>
      <c r="CC80" s="96"/>
      <c r="CD80" s="96"/>
      <c r="CE80" s="96"/>
      <c r="CF80" s="96"/>
      <c r="CG80" s="96"/>
      <c r="CH80" s="96"/>
      <c r="CI80" s="96"/>
      <c r="CJ80" s="96"/>
      <c r="CK80" s="96"/>
      <c r="CL80" s="96"/>
      <c r="CM80" s="96"/>
      <c r="CN80" s="96"/>
      <c r="CO80" s="96"/>
      <c r="CP80" s="96"/>
      <c r="CQ80" s="96"/>
      <c r="CR80" s="96"/>
      <c r="CS80" s="96"/>
    </row>
    <row r="81" spans="1:97" x14ac:dyDescent="0.25">
      <c r="A81" s="96"/>
      <c r="B81" s="96" t="s">
        <v>503</v>
      </c>
      <c r="C81" s="96">
        <f>val.Sect4_2.external5.address</f>
        <v>0</v>
      </c>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6"/>
      <c r="BR81" s="96"/>
      <c r="BS81" s="96"/>
      <c r="BT81" s="96"/>
      <c r="BU81" s="96"/>
      <c r="BV81" s="96"/>
      <c r="BW81" s="96"/>
      <c r="BX81" s="96"/>
      <c r="BY81" s="96"/>
      <c r="BZ81" s="96"/>
      <c r="CA81" s="96"/>
      <c r="CB81" s="96"/>
      <c r="CC81" s="96"/>
      <c r="CD81" s="96"/>
      <c r="CE81" s="96"/>
      <c r="CF81" s="96"/>
      <c r="CG81" s="96"/>
      <c r="CH81" s="96"/>
      <c r="CI81" s="96"/>
      <c r="CJ81" s="96"/>
      <c r="CK81" s="96"/>
      <c r="CL81" s="96"/>
      <c r="CM81" s="96"/>
      <c r="CN81" s="96"/>
      <c r="CO81" s="96"/>
      <c r="CP81" s="96"/>
      <c r="CQ81" s="96"/>
      <c r="CR81" s="96"/>
      <c r="CS81" s="96"/>
    </row>
    <row r="82" spans="1:97" x14ac:dyDescent="0.25">
      <c r="A82" s="96"/>
      <c r="B82" s="96" t="s">
        <v>502</v>
      </c>
      <c r="C82" s="96">
        <f>val.Sect4_2.external5.companyname</f>
        <v>0</v>
      </c>
      <c r="D82" s="96"/>
      <c r="E82" s="169"/>
      <c r="F82" s="169"/>
      <c r="G82" s="169"/>
      <c r="H82" s="169"/>
      <c r="I82" s="169"/>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6"/>
      <c r="BR82" s="96"/>
      <c r="BS82" s="96"/>
      <c r="BT82" s="96"/>
      <c r="BU82" s="96"/>
      <c r="BV82" s="96"/>
      <c r="BW82" s="96"/>
      <c r="BX82" s="96"/>
      <c r="BY82" s="96"/>
      <c r="BZ82" s="96"/>
      <c r="CA82" s="96"/>
      <c r="CB82" s="96"/>
      <c r="CC82" s="96"/>
      <c r="CD82" s="96"/>
      <c r="CE82" s="96"/>
      <c r="CF82" s="96"/>
      <c r="CG82" s="96"/>
      <c r="CH82" s="96"/>
      <c r="CI82" s="96"/>
      <c r="CJ82" s="96"/>
      <c r="CK82" s="96"/>
      <c r="CL82" s="96"/>
      <c r="CM82" s="96"/>
      <c r="CN82" s="96"/>
      <c r="CO82" s="96"/>
      <c r="CP82" s="96"/>
      <c r="CQ82" s="96"/>
      <c r="CR82" s="96"/>
      <c r="CS82" s="96"/>
    </row>
    <row r="83" spans="1:97" x14ac:dyDescent="0.25">
      <c r="A83" s="96"/>
      <c r="B83" s="96" t="s">
        <v>504</v>
      </c>
      <c r="C83" s="96">
        <f>val.Sect4_2.external5.ContractOwn</f>
        <v>0</v>
      </c>
      <c r="D83" s="96"/>
      <c r="E83" s="169"/>
      <c r="F83" s="169"/>
      <c r="G83" s="169"/>
      <c r="H83" s="169"/>
      <c r="I83" s="169"/>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6"/>
      <c r="BR83" s="96"/>
      <c r="BS83" s="96"/>
      <c r="BT83" s="96"/>
      <c r="BU83" s="96"/>
      <c r="BV83" s="96"/>
      <c r="BW83" s="96"/>
      <c r="BX83" s="96"/>
      <c r="BY83" s="96"/>
      <c r="BZ83" s="96"/>
      <c r="CA83" s="96"/>
      <c r="CB83" s="96"/>
      <c r="CC83" s="96"/>
      <c r="CD83" s="96"/>
      <c r="CE83" s="96"/>
      <c r="CF83" s="96"/>
      <c r="CG83" s="96"/>
      <c r="CH83" s="96"/>
      <c r="CI83" s="96"/>
      <c r="CJ83" s="96"/>
      <c r="CK83" s="96"/>
      <c r="CL83" s="96"/>
      <c r="CM83" s="96"/>
      <c r="CN83" s="96"/>
      <c r="CO83" s="96"/>
      <c r="CP83" s="96"/>
      <c r="CQ83" s="96"/>
      <c r="CR83" s="96"/>
      <c r="CS83" s="96"/>
    </row>
    <row r="84" spans="1:97" x14ac:dyDescent="0.25">
      <c r="A84" s="96"/>
      <c r="B84" s="96" t="s">
        <v>505</v>
      </c>
      <c r="C84" s="96">
        <f>val.Sect4_2.external5.Revenue50plus</f>
        <v>0</v>
      </c>
      <c r="D84" s="96"/>
      <c r="E84" s="169"/>
      <c r="F84" s="169"/>
      <c r="G84" s="169"/>
      <c r="H84" s="169"/>
      <c r="I84" s="169"/>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6"/>
      <c r="BC84" s="96"/>
      <c r="BD84" s="96"/>
      <c r="BE84" s="96"/>
      <c r="BF84" s="96"/>
      <c r="BG84" s="96"/>
      <c r="BH84" s="96"/>
      <c r="BI84" s="96"/>
      <c r="BJ84" s="96"/>
      <c r="BK84" s="96"/>
      <c r="BL84" s="96"/>
      <c r="BM84" s="96"/>
      <c r="BN84" s="96"/>
      <c r="BO84" s="96"/>
      <c r="BP84" s="96"/>
      <c r="BQ84" s="96"/>
      <c r="BR84" s="96"/>
      <c r="BS84" s="96"/>
      <c r="BT84" s="96"/>
      <c r="BU84" s="96"/>
      <c r="BV84" s="96"/>
      <c r="BW84" s="96"/>
      <c r="BX84" s="96"/>
      <c r="BY84" s="96"/>
      <c r="BZ84" s="96"/>
      <c r="CA84" s="96"/>
      <c r="CB84" s="96"/>
      <c r="CC84" s="96"/>
      <c r="CD84" s="96"/>
      <c r="CE84" s="96"/>
      <c r="CF84" s="96"/>
      <c r="CG84" s="96"/>
      <c r="CH84" s="96"/>
      <c r="CI84" s="96"/>
      <c r="CJ84" s="96"/>
      <c r="CK84" s="96"/>
      <c r="CL84" s="96"/>
      <c r="CM84" s="96"/>
      <c r="CN84" s="96"/>
      <c r="CO84" s="96"/>
      <c r="CP84" s="96"/>
      <c r="CQ84" s="96"/>
      <c r="CR84" s="96"/>
      <c r="CS84" s="96"/>
    </row>
    <row r="85" spans="1:97" x14ac:dyDescent="0.25">
      <c r="A85" s="96"/>
      <c r="B85" s="96" t="s">
        <v>507</v>
      </c>
      <c r="C85" s="96">
        <f>val.Sect4_2.external6.address</f>
        <v>0</v>
      </c>
      <c r="D85" s="96"/>
      <c r="E85" s="169"/>
      <c r="F85" s="169"/>
      <c r="G85" s="169"/>
      <c r="H85" s="169"/>
      <c r="I85" s="169"/>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c r="BB85" s="96"/>
      <c r="BC85" s="96"/>
      <c r="BD85" s="96"/>
      <c r="BE85" s="96"/>
      <c r="BF85" s="96"/>
      <c r="BG85" s="96"/>
      <c r="BH85" s="96"/>
      <c r="BI85" s="96"/>
      <c r="BJ85" s="96"/>
      <c r="BK85" s="96"/>
      <c r="BL85" s="96"/>
      <c r="BM85" s="96"/>
      <c r="BN85" s="96"/>
      <c r="BO85" s="96"/>
      <c r="BP85" s="96"/>
      <c r="BQ85" s="96"/>
      <c r="BR85" s="96"/>
      <c r="BS85" s="96"/>
      <c r="BT85" s="96"/>
      <c r="BU85" s="96"/>
      <c r="BV85" s="96"/>
      <c r="BW85" s="96"/>
      <c r="BX85" s="96"/>
      <c r="BY85" s="96"/>
      <c r="BZ85" s="96"/>
      <c r="CA85" s="96"/>
      <c r="CB85" s="96"/>
      <c r="CC85" s="96"/>
      <c r="CD85" s="96"/>
      <c r="CE85" s="96"/>
      <c r="CF85" s="96"/>
      <c r="CG85" s="96"/>
      <c r="CH85" s="96"/>
      <c r="CI85" s="96"/>
      <c r="CJ85" s="96"/>
      <c r="CK85" s="96"/>
      <c r="CL85" s="96"/>
      <c r="CM85" s="96"/>
      <c r="CN85" s="96"/>
      <c r="CO85" s="96"/>
      <c r="CP85" s="96"/>
      <c r="CQ85" s="96"/>
      <c r="CR85" s="96"/>
      <c r="CS85" s="96"/>
    </row>
    <row r="86" spans="1:97" x14ac:dyDescent="0.25">
      <c r="A86" s="96"/>
      <c r="B86" s="96" t="s">
        <v>506</v>
      </c>
      <c r="C86" s="96">
        <f>val.Sect4_2.external6.companyname</f>
        <v>0</v>
      </c>
      <c r="D86" s="96"/>
      <c r="E86" s="169"/>
      <c r="F86" s="169"/>
      <c r="G86" s="169"/>
      <c r="H86" s="169"/>
      <c r="I86" s="169"/>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c r="BB86" s="96"/>
      <c r="BC86" s="96"/>
      <c r="BD86" s="96"/>
      <c r="BE86" s="96"/>
      <c r="BF86" s="96"/>
      <c r="BG86" s="96"/>
      <c r="BH86" s="96"/>
      <c r="BI86" s="96"/>
      <c r="BJ86" s="96"/>
      <c r="BK86" s="96"/>
      <c r="BL86" s="96"/>
      <c r="BM86" s="96"/>
      <c r="BN86" s="96"/>
      <c r="BO86" s="96"/>
      <c r="BP86" s="96"/>
      <c r="BQ86" s="96"/>
      <c r="BR86" s="96"/>
      <c r="BS86" s="96"/>
      <c r="BT86" s="96"/>
      <c r="BU86" s="96"/>
      <c r="BV86" s="96"/>
      <c r="BW86" s="96"/>
      <c r="BX86" s="96"/>
      <c r="BY86" s="96"/>
      <c r="BZ86" s="96"/>
      <c r="CA86" s="96"/>
      <c r="CB86" s="96"/>
      <c r="CC86" s="96"/>
      <c r="CD86" s="96"/>
      <c r="CE86" s="96"/>
      <c r="CF86" s="96"/>
      <c r="CG86" s="96"/>
      <c r="CH86" s="96"/>
      <c r="CI86" s="96"/>
      <c r="CJ86" s="96"/>
      <c r="CK86" s="96"/>
      <c r="CL86" s="96"/>
      <c r="CM86" s="96"/>
      <c r="CN86" s="96"/>
      <c r="CO86" s="96"/>
      <c r="CP86" s="96"/>
      <c r="CQ86" s="96"/>
      <c r="CR86" s="96"/>
      <c r="CS86" s="96"/>
    </row>
    <row r="87" spans="1:97" x14ac:dyDescent="0.25">
      <c r="A87" s="96"/>
      <c r="B87" s="96" t="s">
        <v>508</v>
      </c>
      <c r="C87" s="96">
        <f>val.Sect4_2.external6.ContractOwn</f>
        <v>0</v>
      </c>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6"/>
      <c r="CD87" s="96"/>
      <c r="CE87" s="96"/>
      <c r="CF87" s="96"/>
      <c r="CG87" s="96"/>
      <c r="CH87" s="96"/>
      <c r="CI87" s="96"/>
      <c r="CJ87" s="96"/>
      <c r="CK87" s="96"/>
      <c r="CL87" s="96"/>
      <c r="CM87" s="96"/>
      <c r="CN87" s="96"/>
      <c r="CO87" s="96"/>
      <c r="CP87" s="96"/>
      <c r="CQ87" s="96"/>
      <c r="CR87" s="96"/>
      <c r="CS87" s="96"/>
    </row>
    <row r="88" spans="1:97" x14ac:dyDescent="0.25">
      <c r="A88" s="96"/>
      <c r="B88" s="96" t="s">
        <v>509</v>
      </c>
      <c r="C88" s="96">
        <f>val.Sect4_2.external6.Revenue50plus</f>
        <v>0</v>
      </c>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6"/>
      <c r="BR88" s="96"/>
      <c r="BS88" s="96"/>
      <c r="BT88" s="96"/>
      <c r="BU88" s="96"/>
      <c r="BV88" s="96"/>
      <c r="BW88" s="96"/>
      <c r="BX88" s="96"/>
      <c r="BY88" s="96"/>
      <c r="BZ88" s="96"/>
      <c r="CA88" s="96"/>
      <c r="CB88" s="96"/>
      <c r="CC88" s="96"/>
      <c r="CD88" s="96"/>
      <c r="CE88" s="96"/>
      <c r="CF88" s="96"/>
      <c r="CG88" s="96"/>
      <c r="CH88" s="96"/>
      <c r="CI88" s="96"/>
      <c r="CJ88" s="96"/>
      <c r="CK88" s="96"/>
      <c r="CL88" s="96"/>
      <c r="CM88" s="96"/>
      <c r="CN88" s="96"/>
      <c r="CO88" s="96"/>
      <c r="CP88" s="96"/>
      <c r="CQ88" s="96"/>
      <c r="CR88" s="96"/>
      <c r="CS88" s="96"/>
    </row>
    <row r="89" spans="1:97" x14ac:dyDescent="0.25">
      <c r="A89" s="96"/>
      <c r="B89" s="96" t="s">
        <v>525</v>
      </c>
      <c r="C89" s="96">
        <f>val.Sect5.CtyListOfExportsToSanctionedCty</f>
        <v>0</v>
      </c>
      <c r="D89" s="96"/>
      <c r="E89" s="158"/>
      <c r="F89" s="158"/>
      <c r="G89" s="158"/>
      <c r="H89" s="158"/>
      <c r="I89" s="158"/>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6"/>
      <c r="BR89" s="96"/>
      <c r="BS89" s="96"/>
      <c r="BT89" s="96"/>
      <c r="BU89" s="96"/>
      <c r="BV89" s="96"/>
      <c r="BW89" s="96"/>
      <c r="BX89" s="96"/>
      <c r="BY89" s="96"/>
      <c r="BZ89" s="96"/>
      <c r="CA89" s="96"/>
      <c r="CB89" s="96"/>
      <c r="CC89" s="96"/>
      <c r="CD89" s="96"/>
      <c r="CE89" s="96"/>
      <c r="CF89" s="96"/>
      <c r="CG89" s="96"/>
      <c r="CH89" s="96"/>
      <c r="CI89" s="96"/>
      <c r="CJ89" s="96"/>
      <c r="CK89" s="96"/>
      <c r="CL89" s="96"/>
      <c r="CM89" s="96"/>
      <c r="CN89" s="96"/>
      <c r="CO89" s="96"/>
      <c r="CP89" s="96"/>
      <c r="CQ89" s="96"/>
      <c r="CR89" s="96"/>
      <c r="CS89" s="96"/>
    </row>
    <row r="90" spans="1:97" x14ac:dyDescent="0.25">
      <c r="A90" s="96"/>
      <c r="B90" s="96" t="s">
        <v>523</v>
      </c>
      <c r="C90" s="96">
        <f>val.Sect5.ExportsToSanctionedCty.YESNO</f>
        <v>0</v>
      </c>
      <c r="D90" s="96"/>
      <c r="E90" s="158"/>
      <c r="F90" s="158"/>
      <c r="G90" s="158"/>
      <c r="H90" s="158"/>
      <c r="I90" s="158"/>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c r="BB90" s="96"/>
      <c r="BC90" s="96"/>
      <c r="BD90" s="96"/>
      <c r="BE90" s="96"/>
      <c r="BF90" s="96"/>
      <c r="BG90" s="96"/>
      <c r="BH90" s="96"/>
      <c r="BI90" s="96"/>
      <c r="BJ90" s="96"/>
      <c r="BK90" s="96"/>
      <c r="BL90" s="96"/>
      <c r="BM90" s="96"/>
      <c r="BN90" s="96"/>
      <c r="BO90" s="96"/>
      <c r="BP90" s="96"/>
      <c r="BQ90" s="96"/>
      <c r="BR90" s="96"/>
      <c r="BS90" s="96"/>
      <c r="BT90" s="96"/>
      <c r="BU90" s="96"/>
      <c r="BV90" s="96"/>
      <c r="BW90" s="96"/>
      <c r="BX90" s="96"/>
      <c r="BY90" s="96"/>
      <c r="BZ90" s="96"/>
      <c r="CA90" s="96"/>
      <c r="CB90" s="96"/>
      <c r="CC90" s="96"/>
      <c r="CD90" s="96"/>
      <c r="CE90" s="96"/>
      <c r="CF90" s="96"/>
      <c r="CG90" s="96"/>
      <c r="CH90" s="96"/>
      <c r="CI90" s="96"/>
      <c r="CJ90" s="96"/>
      <c r="CK90" s="96"/>
      <c r="CL90" s="96"/>
      <c r="CM90" s="96"/>
      <c r="CN90" s="96"/>
      <c r="CO90" s="96"/>
      <c r="CP90" s="96"/>
      <c r="CQ90" s="96"/>
      <c r="CR90" s="96"/>
      <c r="CS90" s="96"/>
    </row>
    <row r="91" spans="1:97" x14ac:dyDescent="0.25">
      <c r="A91" s="96"/>
      <c r="B91" s="96" t="s">
        <v>522</v>
      </c>
      <c r="C91" s="96">
        <f>val.Sect5.RelatedToSanctionedCty.YESNO</f>
        <v>0</v>
      </c>
      <c r="D91" s="96"/>
      <c r="E91" s="158"/>
      <c r="F91" s="158"/>
      <c r="G91" s="158"/>
      <c r="H91" s="158"/>
      <c r="I91" s="158"/>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6"/>
      <c r="BH91" s="96"/>
      <c r="BI91" s="96"/>
      <c r="BJ91" s="96"/>
      <c r="BK91" s="96"/>
      <c r="BL91" s="96"/>
      <c r="BM91" s="96"/>
      <c r="BN91" s="96"/>
      <c r="BO91" s="96"/>
      <c r="BP91" s="96"/>
      <c r="BQ91" s="96"/>
      <c r="BR91" s="96"/>
      <c r="BS91" s="96"/>
      <c r="BT91" s="96"/>
      <c r="BU91" s="96"/>
      <c r="BV91" s="96"/>
      <c r="BW91" s="96"/>
      <c r="BX91" s="96"/>
      <c r="BY91" s="96"/>
      <c r="BZ91" s="96"/>
      <c r="CA91" s="96"/>
      <c r="CB91" s="96"/>
      <c r="CC91" s="96"/>
      <c r="CD91" s="96"/>
      <c r="CE91" s="96"/>
      <c r="CF91" s="96"/>
      <c r="CG91" s="96"/>
      <c r="CH91" s="96"/>
      <c r="CI91" s="96"/>
      <c r="CJ91" s="96"/>
      <c r="CK91" s="96"/>
      <c r="CL91" s="96"/>
      <c r="CM91" s="96"/>
      <c r="CN91" s="96"/>
      <c r="CO91" s="96"/>
      <c r="CP91" s="96"/>
      <c r="CQ91" s="96"/>
      <c r="CR91" s="96"/>
      <c r="CS91" s="96"/>
    </row>
    <row r="92" spans="1:97" x14ac:dyDescent="0.25">
      <c r="A92" s="96"/>
      <c r="B92" s="96" t="s">
        <v>521</v>
      </c>
      <c r="C92" s="96">
        <f>val.Sect5.RiskInSanctionedCty.YESNO</f>
        <v>0</v>
      </c>
      <c r="D92" s="96"/>
      <c r="E92" s="158"/>
      <c r="F92" s="158"/>
      <c r="G92" s="158"/>
      <c r="H92" s="158"/>
      <c r="I92" s="158"/>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96"/>
      <c r="BD92" s="96"/>
      <c r="BE92" s="96"/>
      <c r="BF92" s="96"/>
      <c r="BG92" s="96"/>
      <c r="BH92" s="96"/>
      <c r="BI92" s="96"/>
      <c r="BJ92" s="96"/>
      <c r="BK92" s="96"/>
      <c r="BL92" s="96"/>
      <c r="BM92" s="96"/>
      <c r="BN92" s="96"/>
      <c r="BO92" s="96"/>
      <c r="BP92" s="96"/>
      <c r="BQ92" s="96"/>
      <c r="BR92" s="96"/>
      <c r="BS92" s="96"/>
      <c r="BT92" s="96"/>
      <c r="BU92" s="96"/>
      <c r="BV92" s="96"/>
      <c r="BW92" s="96"/>
      <c r="BX92" s="96"/>
      <c r="BY92" s="96"/>
      <c r="BZ92" s="96"/>
      <c r="CA92" s="96"/>
      <c r="CB92" s="96"/>
      <c r="CC92" s="96"/>
      <c r="CD92" s="96"/>
      <c r="CE92" s="96"/>
      <c r="CF92" s="96"/>
      <c r="CG92" s="96"/>
      <c r="CH92" s="96"/>
      <c r="CI92" s="96"/>
      <c r="CJ92" s="96"/>
      <c r="CK92" s="96"/>
      <c r="CL92" s="96"/>
      <c r="CM92" s="96"/>
      <c r="CN92" s="96"/>
      <c r="CO92" s="96"/>
      <c r="CP92" s="96"/>
      <c r="CQ92" s="96"/>
      <c r="CR92" s="96"/>
      <c r="CS92" s="96"/>
    </row>
    <row r="93" spans="1:97" x14ac:dyDescent="0.25">
      <c r="A93" s="96"/>
      <c r="B93" s="96" t="s">
        <v>520</v>
      </c>
      <c r="C93" s="96">
        <f>val.Sect5.SeatInSanctionedCty.YESNO</f>
        <v>0</v>
      </c>
      <c r="D93" s="96"/>
      <c r="E93" s="96"/>
      <c r="F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6"/>
      <c r="BF93" s="96"/>
      <c r="BG93" s="96"/>
      <c r="BH93" s="96"/>
      <c r="BI93" s="96"/>
      <c r="BJ93" s="96"/>
      <c r="BK93" s="96"/>
      <c r="BL93" s="96"/>
      <c r="BM93" s="96"/>
      <c r="BN93" s="96"/>
      <c r="BO93" s="96"/>
      <c r="BP93" s="96"/>
      <c r="BQ93" s="96"/>
      <c r="BR93" s="96"/>
      <c r="BS93" s="96"/>
      <c r="BT93" s="96"/>
      <c r="BU93" s="96"/>
      <c r="BV93" s="96"/>
      <c r="BW93" s="96"/>
      <c r="BX93" s="96"/>
      <c r="BY93" s="96"/>
      <c r="BZ93" s="96"/>
      <c r="CA93" s="96"/>
      <c r="CB93" s="96"/>
      <c r="CC93" s="96"/>
      <c r="CD93" s="96"/>
      <c r="CE93" s="96"/>
      <c r="CF93" s="96"/>
      <c r="CG93" s="96"/>
      <c r="CH93" s="96"/>
      <c r="CI93" s="96"/>
      <c r="CJ93" s="96"/>
      <c r="CK93" s="96"/>
      <c r="CL93" s="96"/>
      <c r="CM93" s="96"/>
      <c r="CN93" s="96"/>
      <c r="CO93" s="96"/>
      <c r="CP93" s="96"/>
      <c r="CQ93" s="96"/>
      <c r="CR93" s="96"/>
      <c r="CS93" s="96"/>
    </row>
    <row r="94" spans="1:97" x14ac:dyDescent="0.25">
      <c r="A94" s="96"/>
      <c r="B94" s="96" t="s">
        <v>530</v>
      </c>
      <c r="C94" s="96">
        <f>val.Sect6.StartOfInsurance</f>
        <v>45945</v>
      </c>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96"/>
      <c r="BD94" s="96"/>
      <c r="BE94" s="96"/>
      <c r="BF94" s="96"/>
      <c r="BG94" s="96"/>
      <c r="BH94" s="96"/>
      <c r="BI94" s="96"/>
      <c r="BJ94" s="96"/>
      <c r="BK94" s="96"/>
      <c r="BL94" s="96"/>
      <c r="BM94" s="96"/>
      <c r="BN94" s="96"/>
      <c r="BO94" s="96"/>
      <c r="BP94" s="96"/>
      <c r="BQ94" s="96"/>
      <c r="BR94" s="96"/>
      <c r="BS94" s="96"/>
      <c r="BT94" s="96"/>
      <c r="BU94" s="96"/>
      <c r="BV94" s="96"/>
      <c r="BW94" s="96"/>
      <c r="BX94" s="96"/>
      <c r="BY94" s="96"/>
      <c r="BZ94" s="96"/>
      <c r="CA94" s="96"/>
      <c r="CB94" s="96"/>
      <c r="CC94" s="96"/>
      <c r="CD94" s="96"/>
      <c r="CE94" s="96"/>
      <c r="CF94" s="96"/>
      <c r="CG94" s="96"/>
      <c r="CH94" s="96"/>
      <c r="CI94" s="96"/>
      <c r="CJ94" s="96"/>
      <c r="CK94" s="96"/>
      <c r="CL94" s="96"/>
      <c r="CM94" s="96"/>
      <c r="CN94" s="96"/>
      <c r="CO94" s="96"/>
      <c r="CP94" s="96"/>
      <c r="CQ94" s="96"/>
      <c r="CR94" s="96"/>
      <c r="CS94" s="96"/>
    </row>
    <row r="95" spans="1:97" x14ac:dyDescent="0.25">
      <c r="A95" s="96"/>
      <c r="B95" s="96" t="s">
        <v>531</v>
      </c>
      <c r="C95" s="96">
        <f>val.Sect7.LimitOfIndemnity</f>
        <v>0</v>
      </c>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c r="BB95" s="96"/>
      <c r="BC95" s="96"/>
      <c r="BD95" s="96"/>
      <c r="BE95" s="96"/>
      <c r="BF95" s="96"/>
      <c r="BG95" s="96"/>
      <c r="BH95" s="96"/>
      <c r="BI95" s="96"/>
      <c r="BJ95" s="96"/>
      <c r="BK95" s="96"/>
      <c r="BL95" s="96"/>
      <c r="BM95" s="96"/>
      <c r="BN95" s="96"/>
      <c r="BO95" s="96"/>
      <c r="BP95" s="96"/>
      <c r="BQ95" s="96"/>
      <c r="BR95" s="96"/>
      <c r="BS95" s="96"/>
      <c r="BT95" s="96"/>
      <c r="BU95" s="96"/>
      <c r="BV95" s="96"/>
      <c r="BW95" s="96"/>
      <c r="BX95" s="96"/>
      <c r="BY95" s="96"/>
      <c r="BZ95" s="96"/>
      <c r="CA95" s="96"/>
      <c r="CB95" s="96"/>
      <c r="CC95" s="96"/>
      <c r="CD95" s="96"/>
      <c r="CE95" s="96"/>
      <c r="CF95" s="96"/>
      <c r="CG95" s="96"/>
      <c r="CH95" s="96"/>
      <c r="CI95" s="96"/>
      <c r="CJ95" s="96"/>
      <c r="CK95" s="96"/>
      <c r="CL95" s="96"/>
      <c r="CM95" s="96"/>
      <c r="CN95" s="96"/>
      <c r="CO95" s="96"/>
      <c r="CP95" s="96"/>
      <c r="CQ95" s="96"/>
      <c r="CR95" s="96"/>
      <c r="CS95" s="96"/>
    </row>
    <row r="96" spans="1:97" x14ac:dyDescent="0.25">
      <c r="A96" s="96"/>
      <c r="B96" s="96" t="s">
        <v>622</v>
      </c>
      <c r="C96" s="96">
        <f>val.Sect8_1.Aeronautics_civil.Prod.AIRBUS.ROW</f>
        <v>0</v>
      </c>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c r="BB96" s="96"/>
      <c r="BC96" s="96"/>
      <c r="BD96" s="96"/>
      <c r="BE96" s="96"/>
      <c r="BF96" s="96"/>
      <c r="BG96" s="96"/>
      <c r="BH96" s="96"/>
      <c r="BI96" s="96"/>
      <c r="BJ96" s="96"/>
      <c r="BK96" s="96"/>
      <c r="BL96" s="96"/>
      <c r="BM96" s="96"/>
      <c r="BN96" s="96"/>
      <c r="BO96" s="96"/>
      <c r="BP96" s="96"/>
      <c r="BQ96" s="96"/>
      <c r="BR96" s="96"/>
      <c r="BS96" s="96"/>
      <c r="BT96" s="96"/>
      <c r="BU96" s="96"/>
      <c r="BV96" s="96"/>
      <c r="BW96" s="96"/>
      <c r="BX96" s="96"/>
      <c r="BY96" s="96"/>
      <c r="BZ96" s="96"/>
      <c r="CA96" s="96"/>
      <c r="CB96" s="96"/>
      <c r="CC96" s="96"/>
      <c r="CD96" s="96"/>
      <c r="CE96" s="96"/>
      <c r="CF96" s="96"/>
      <c r="CG96" s="96"/>
      <c r="CH96" s="96"/>
      <c r="CI96" s="96"/>
      <c r="CJ96" s="96"/>
      <c r="CK96" s="96"/>
      <c r="CL96" s="96"/>
      <c r="CM96" s="96"/>
      <c r="CN96" s="96"/>
      <c r="CO96" s="96"/>
      <c r="CP96" s="96"/>
      <c r="CQ96" s="96"/>
      <c r="CR96" s="96"/>
      <c r="CS96" s="96"/>
    </row>
    <row r="97" spans="1:97" x14ac:dyDescent="0.25">
      <c r="A97" s="96"/>
      <c r="B97" s="96" t="s">
        <v>623</v>
      </c>
      <c r="C97" s="96">
        <f>val.Sect8_1.Aeronautics_civil.Prod.AIRBUS.USCA</f>
        <v>0</v>
      </c>
      <c r="D97" s="96"/>
      <c r="E97" s="96"/>
      <c r="F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c r="BB97" s="96"/>
      <c r="BC97" s="96"/>
      <c r="BD97" s="96"/>
      <c r="BE97" s="96"/>
      <c r="BF97" s="96"/>
      <c r="BG97" s="96"/>
      <c r="BH97" s="96"/>
      <c r="BI97" s="96"/>
      <c r="BJ97" s="96"/>
      <c r="BK97" s="96"/>
      <c r="BL97" s="96"/>
      <c r="BM97" s="96"/>
      <c r="BN97" s="96"/>
      <c r="BO97" s="96"/>
      <c r="BP97" s="96"/>
      <c r="BQ97" s="96"/>
      <c r="BR97" s="96"/>
      <c r="BS97" s="96"/>
      <c r="BT97" s="96"/>
      <c r="BU97" s="96"/>
      <c r="BV97" s="96"/>
      <c r="BW97" s="96"/>
      <c r="BX97" s="96"/>
      <c r="BY97" s="96"/>
      <c r="BZ97" s="96"/>
      <c r="CA97" s="96"/>
      <c r="CB97" s="96"/>
      <c r="CC97" s="96"/>
      <c r="CD97" s="96"/>
      <c r="CE97" s="96"/>
      <c r="CF97" s="96"/>
      <c r="CG97" s="96"/>
      <c r="CH97" s="96"/>
      <c r="CI97" s="96"/>
      <c r="CJ97" s="96"/>
      <c r="CK97" s="96"/>
      <c r="CL97" s="96"/>
      <c r="CM97" s="96"/>
      <c r="CN97" s="96"/>
      <c r="CO97" s="96"/>
      <c r="CP97" s="96"/>
      <c r="CQ97" s="96"/>
      <c r="CR97" s="96"/>
      <c r="CS97" s="96"/>
    </row>
    <row r="98" spans="1:97" x14ac:dyDescent="0.25">
      <c r="A98" s="96"/>
      <c r="B98" s="96" t="s">
        <v>624</v>
      </c>
      <c r="C98" s="96">
        <f>val.Sect8_1.Aeronautics_civil.Prod.nonAIRBUS.ROW</f>
        <v>0</v>
      </c>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c r="BB98" s="96"/>
      <c r="BC98" s="96"/>
      <c r="BD98" s="96"/>
      <c r="BE98" s="96"/>
      <c r="BF98" s="96"/>
      <c r="BG98" s="96"/>
      <c r="BH98" s="96"/>
      <c r="BI98" s="96"/>
      <c r="BJ98" s="96"/>
      <c r="BK98" s="96"/>
      <c r="BL98" s="96"/>
      <c r="BM98" s="96"/>
      <c r="BN98" s="96"/>
      <c r="BO98" s="96"/>
      <c r="BP98" s="96"/>
      <c r="BQ98" s="96"/>
      <c r="BR98" s="96"/>
      <c r="BS98" s="96"/>
      <c r="BT98" s="96"/>
      <c r="BU98" s="96"/>
      <c r="BV98" s="96"/>
      <c r="BW98" s="96"/>
      <c r="BX98" s="96"/>
      <c r="BY98" s="96"/>
      <c r="BZ98" s="96"/>
      <c r="CA98" s="96"/>
      <c r="CB98" s="96"/>
      <c r="CC98" s="96"/>
      <c r="CD98" s="96"/>
      <c r="CE98" s="96"/>
      <c r="CF98" s="96"/>
      <c r="CG98" s="96"/>
      <c r="CH98" s="96"/>
      <c r="CI98" s="96"/>
      <c r="CJ98" s="96"/>
      <c r="CK98" s="96"/>
      <c r="CL98" s="96"/>
      <c r="CM98" s="96"/>
      <c r="CN98" s="96"/>
      <c r="CO98" s="96"/>
      <c r="CP98" s="96"/>
      <c r="CQ98" s="96"/>
      <c r="CR98" s="96"/>
      <c r="CS98" s="96"/>
    </row>
    <row r="99" spans="1:97" x14ac:dyDescent="0.25">
      <c r="A99" s="96"/>
      <c r="B99" s="96" t="s">
        <v>625</v>
      </c>
      <c r="C99" s="96">
        <f>val.Sect8_1.Aeronautics_civil.Prod.nonAIRBUS.USCA</f>
        <v>0</v>
      </c>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c r="CN99" s="96"/>
      <c r="CO99" s="96"/>
      <c r="CP99" s="96"/>
      <c r="CQ99" s="96"/>
      <c r="CR99" s="96"/>
      <c r="CS99" s="96"/>
    </row>
    <row r="100" spans="1:97" x14ac:dyDescent="0.25">
      <c r="A100" s="96"/>
      <c r="B100" s="96" t="s">
        <v>542</v>
      </c>
      <c r="C100" s="96">
        <f>val.Sect8_1.Aeronautics_military.Prod.AIRBUS.ROW</f>
        <v>0</v>
      </c>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c r="CA100" s="96"/>
      <c r="CB100" s="96"/>
      <c r="CC100" s="96"/>
      <c r="CD100" s="96"/>
      <c r="CE100" s="96"/>
      <c r="CF100" s="96"/>
      <c r="CG100" s="96"/>
      <c r="CH100" s="96"/>
      <c r="CI100" s="96"/>
      <c r="CJ100" s="96"/>
      <c r="CK100" s="96"/>
      <c r="CL100" s="96"/>
      <c r="CM100" s="96"/>
      <c r="CN100" s="96"/>
      <c r="CO100" s="96"/>
      <c r="CP100" s="96"/>
      <c r="CQ100" s="96"/>
      <c r="CR100" s="96"/>
      <c r="CS100" s="96"/>
    </row>
    <row r="101" spans="1:97" x14ac:dyDescent="0.25">
      <c r="A101" s="96"/>
      <c r="B101" s="96" t="s">
        <v>543</v>
      </c>
      <c r="C101" s="96">
        <f>val.Sect8_1.Aeronautics_military.Prod.AIRBUS.USCA</f>
        <v>0</v>
      </c>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96"/>
      <c r="BM101" s="96"/>
      <c r="BN101" s="96"/>
      <c r="BO101" s="96"/>
      <c r="BP101" s="96"/>
      <c r="BQ101" s="96"/>
      <c r="BR101" s="96"/>
      <c r="BS101" s="96"/>
      <c r="BT101" s="96"/>
      <c r="BU101" s="96"/>
      <c r="BV101" s="96"/>
      <c r="BW101" s="96"/>
      <c r="BX101" s="96"/>
      <c r="BY101" s="96"/>
      <c r="BZ101" s="96"/>
      <c r="CA101" s="96"/>
      <c r="CB101" s="96"/>
      <c r="CC101" s="96"/>
      <c r="CD101" s="96"/>
      <c r="CE101" s="96"/>
      <c r="CF101" s="96"/>
      <c r="CG101" s="96"/>
      <c r="CH101" s="96"/>
      <c r="CI101" s="96"/>
      <c r="CJ101" s="96"/>
      <c r="CK101" s="96"/>
      <c r="CL101" s="96"/>
      <c r="CM101" s="96"/>
      <c r="CN101" s="96"/>
      <c r="CO101" s="96"/>
      <c r="CP101" s="96"/>
      <c r="CQ101" s="96"/>
      <c r="CR101" s="96"/>
      <c r="CS101" s="96"/>
    </row>
    <row r="102" spans="1:97" x14ac:dyDescent="0.25">
      <c r="A102" s="96"/>
      <c r="B102" s="96" t="s">
        <v>544</v>
      </c>
      <c r="C102" s="96">
        <f>val.Sect8_1.Aeronautics_military.Prod.nonAIRBUS.ROW</f>
        <v>0</v>
      </c>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c r="BL102" s="96"/>
      <c r="BM102" s="96"/>
      <c r="BN102" s="96"/>
      <c r="BO102" s="96"/>
      <c r="BP102" s="96"/>
      <c r="BQ102" s="96"/>
      <c r="BR102" s="96"/>
      <c r="BS102" s="96"/>
      <c r="BT102" s="96"/>
      <c r="BU102" s="96"/>
      <c r="BV102" s="96"/>
      <c r="BW102" s="96"/>
      <c r="BX102" s="96"/>
      <c r="BY102" s="96"/>
      <c r="BZ102" s="96"/>
      <c r="CA102" s="96"/>
      <c r="CB102" s="96"/>
      <c r="CC102" s="96"/>
      <c r="CD102" s="96"/>
      <c r="CE102" s="96"/>
      <c r="CF102" s="96"/>
      <c r="CG102" s="96"/>
      <c r="CH102" s="96"/>
      <c r="CI102" s="96"/>
      <c r="CJ102" s="96"/>
      <c r="CK102" s="96"/>
      <c r="CL102" s="96"/>
      <c r="CM102" s="96"/>
      <c r="CN102" s="96"/>
      <c r="CO102" s="96"/>
      <c r="CP102" s="96"/>
      <c r="CQ102" s="96"/>
      <c r="CR102" s="96"/>
      <c r="CS102" s="96"/>
    </row>
    <row r="103" spans="1:97" x14ac:dyDescent="0.25">
      <c r="A103" s="96"/>
      <c r="B103" s="96" t="s">
        <v>545</v>
      </c>
      <c r="C103" s="96">
        <f>val.Sect8_1.Aeronautics_military.Prod.nonAIRBUS.USCA</f>
        <v>0</v>
      </c>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c r="BL103" s="96"/>
      <c r="BM103" s="96"/>
      <c r="BN103" s="96"/>
      <c r="BO103" s="96"/>
      <c r="BP103" s="96"/>
      <c r="BQ103" s="96"/>
      <c r="BR103" s="96"/>
      <c r="BS103" s="96"/>
      <c r="BT103" s="96"/>
      <c r="BU103" s="96"/>
      <c r="BV103" s="96"/>
      <c r="BW103" s="96"/>
      <c r="BX103" s="96"/>
      <c r="BY103" s="96"/>
      <c r="BZ103" s="96"/>
      <c r="CA103" s="96"/>
      <c r="CB103" s="96"/>
      <c r="CC103" s="96"/>
      <c r="CD103" s="96"/>
      <c r="CE103" s="96"/>
      <c r="CF103" s="96"/>
      <c r="CG103" s="96"/>
      <c r="CH103" s="96"/>
      <c r="CI103" s="96"/>
      <c r="CJ103" s="96"/>
      <c r="CK103" s="96"/>
      <c r="CL103" s="96"/>
      <c r="CM103" s="96"/>
      <c r="CN103" s="96"/>
      <c r="CO103" s="96"/>
      <c r="CP103" s="96"/>
      <c r="CQ103" s="96"/>
      <c r="CR103" s="96"/>
      <c r="CS103" s="96"/>
    </row>
    <row r="104" spans="1:97" x14ac:dyDescent="0.25">
      <c r="A104" s="96"/>
      <c r="B104" s="96" t="s">
        <v>546</v>
      </c>
      <c r="C104" s="96">
        <f>val.Sect8_1.Aircraft_civil.Prod.AIRBUS.ROW</f>
        <v>0</v>
      </c>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6"/>
      <c r="AY104" s="96"/>
      <c r="AZ104" s="96"/>
      <c r="BA104" s="96"/>
      <c r="BB104" s="96"/>
      <c r="BC104" s="96"/>
      <c r="BD104" s="96"/>
      <c r="BE104" s="96"/>
      <c r="BF104" s="96"/>
      <c r="BG104" s="96"/>
      <c r="BH104" s="96"/>
      <c r="BI104" s="96"/>
      <c r="BJ104" s="96"/>
      <c r="BK104" s="96"/>
      <c r="BL104" s="96"/>
      <c r="BM104" s="96"/>
      <c r="BN104" s="96"/>
      <c r="BO104" s="96"/>
      <c r="BP104" s="96"/>
      <c r="BQ104" s="96"/>
      <c r="BR104" s="96"/>
      <c r="BS104" s="96"/>
      <c r="BT104" s="96"/>
      <c r="BU104" s="96"/>
      <c r="BV104" s="96"/>
      <c r="BW104" s="96"/>
      <c r="BX104" s="96"/>
      <c r="BY104" s="96"/>
      <c r="BZ104" s="96"/>
      <c r="CA104" s="96"/>
      <c r="CB104" s="96"/>
      <c r="CC104" s="96"/>
      <c r="CD104" s="96"/>
      <c r="CE104" s="96"/>
      <c r="CF104" s="96"/>
      <c r="CG104" s="96"/>
      <c r="CH104" s="96"/>
      <c r="CI104" s="96"/>
      <c r="CJ104" s="96"/>
      <c r="CK104" s="96"/>
      <c r="CL104" s="96"/>
      <c r="CM104" s="96"/>
      <c r="CN104" s="96"/>
      <c r="CO104" s="96"/>
      <c r="CP104" s="96"/>
      <c r="CQ104" s="96"/>
      <c r="CR104" s="96"/>
      <c r="CS104" s="96"/>
    </row>
    <row r="105" spans="1:97" x14ac:dyDescent="0.25">
      <c r="A105" s="96"/>
      <c r="B105" s="96" t="s">
        <v>547</v>
      </c>
      <c r="C105" s="96">
        <f>val.Sect8_1.Aircraft_civil.Prod.AIRBUS.USCA</f>
        <v>0</v>
      </c>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96"/>
      <c r="BU105" s="96"/>
      <c r="BV105" s="96"/>
      <c r="BW105" s="96"/>
      <c r="BX105" s="96"/>
      <c r="BY105" s="96"/>
      <c r="BZ105" s="96"/>
      <c r="CA105" s="96"/>
      <c r="CB105" s="96"/>
      <c r="CC105" s="96"/>
      <c r="CD105" s="96"/>
      <c r="CE105" s="96"/>
      <c r="CF105" s="96"/>
      <c r="CG105" s="96"/>
      <c r="CH105" s="96"/>
      <c r="CI105" s="96"/>
      <c r="CJ105" s="96"/>
      <c r="CK105" s="96"/>
      <c r="CL105" s="96"/>
      <c r="CM105" s="96"/>
      <c r="CN105" s="96"/>
      <c r="CO105" s="96"/>
      <c r="CP105" s="96"/>
      <c r="CQ105" s="96"/>
      <c r="CR105" s="96"/>
      <c r="CS105" s="96"/>
    </row>
    <row r="106" spans="1:97" x14ac:dyDescent="0.25">
      <c r="A106" s="96"/>
      <c r="B106" s="96" t="s">
        <v>548</v>
      </c>
      <c r="C106" s="96">
        <f>val.Sect8_1.Aircraft_civil.Prod.nonAIRBUS.ROW</f>
        <v>0</v>
      </c>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6"/>
      <c r="AI106" s="96"/>
      <c r="AJ106" s="96"/>
      <c r="AK106" s="96"/>
      <c r="AL106" s="96"/>
      <c r="AM106" s="96"/>
      <c r="AN106" s="96"/>
      <c r="AO106" s="96"/>
      <c r="AP106" s="96"/>
      <c r="AQ106" s="96"/>
      <c r="AR106" s="96"/>
      <c r="AS106" s="96"/>
      <c r="AT106" s="96"/>
      <c r="AU106" s="96"/>
      <c r="AV106" s="96"/>
      <c r="AW106" s="96"/>
      <c r="AX106" s="96"/>
      <c r="AY106" s="96"/>
      <c r="AZ106" s="96"/>
      <c r="BA106" s="96"/>
      <c r="BB106" s="96"/>
      <c r="BC106" s="96"/>
      <c r="BD106" s="96"/>
      <c r="BE106" s="96"/>
      <c r="BF106" s="96"/>
      <c r="BG106" s="96"/>
      <c r="BH106" s="96"/>
      <c r="BI106" s="96"/>
      <c r="BJ106" s="96"/>
      <c r="BK106" s="96"/>
      <c r="BL106" s="96"/>
      <c r="BM106" s="96"/>
      <c r="BN106" s="96"/>
      <c r="BO106" s="96"/>
      <c r="BP106" s="96"/>
      <c r="BQ106" s="96"/>
      <c r="BR106" s="96"/>
      <c r="BS106" s="96"/>
      <c r="BT106" s="96"/>
      <c r="BU106" s="96"/>
      <c r="BV106" s="96"/>
      <c r="BW106" s="96"/>
      <c r="BX106" s="96"/>
      <c r="BY106" s="96"/>
      <c r="BZ106" s="96"/>
      <c r="CA106" s="96"/>
      <c r="CB106" s="96"/>
      <c r="CC106" s="96"/>
      <c r="CD106" s="96"/>
      <c r="CE106" s="96"/>
      <c r="CF106" s="96"/>
      <c r="CG106" s="96"/>
      <c r="CH106" s="96"/>
      <c r="CI106" s="96"/>
      <c r="CJ106" s="96"/>
      <c r="CK106" s="96"/>
      <c r="CL106" s="96"/>
      <c r="CM106" s="96"/>
      <c r="CN106" s="96"/>
      <c r="CO106" s="96"/>
      <c r="CP106" s="96"/>
      <c r="CQ106" s="96"/>
      <c r="CR106" s="96"/>
      <c r="CS106" s="96"/>
    </row>
    <row r="107" spans="1:97" x14ac:dyDescent="0.25">
      <c r="A107" s="96"/>
      <c r="B107" s="96" t="s">
        <v>549</v>
      </c>
      <c r="C107" s="96">
        <f>val.Sect8_1.Aircraft_civil.Prod.nonAIRBUS.USCA</f>
        <v>0</v>
      </c>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96"/>
      <c r="CG107" s="96"/>
      <c r="CH107" s="96"/>
      <c r="CI107" s="96"/>
      <c r="CJ107" s="96"/>
      <c r="CK107" s="96"/>
      <c r="CL107" s="96"/>
      <c r="CM107" s="96"/>
      <c r="CN107" s="96"/>
      <c r="CO107" s="96"/>
      <c r="CP107" s="96"/>
      <c r="CQ107" s="96"/>
      <c r="CR107" s="96"/>
      <c r="CS107" s="96"/>
    </row>
    <row r="108" spans="1:97" x14ac:dyDescent="0.25">
      <c r="A108" s="96"/>
      <c r="B108" s="96" t="s">
        <v>550</v>
      </c>
      <c r="C108" s="96">
        <f>val.Sect8_1.Aircraft_military.Prod.AIRBUS.ROW</f>
        <v>0</v>
      </c>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c r="BB108" s="96"/>
      <c r="BC108" s="96"/>
      <c r="BD108" s="96"/>
      <c r="BE108" s="96"/>
      <c r="BF108" s="96"/>
      <c r="BG108" s="96"/>
      <c r="BH108" s="96"/>
      <c r="BI108" s="96"/>
      <c r="BJ108" s="96"/>
      <c r="BK108" s="96"/>
      <c r="BL108" s="96"/>
      <c r="BM108" s="96"/>
      <c r="BN108" s="96"/>
      <c r="BO108" s="96"/>
      <c r="BP108" s="96"/>
      <c r="BQ108" s="96"/>
      <c r="BR108" s="96"/>
      <c r="BS108" s="96"/>
      <c r="BT108" s="96"/>
      <c r="BU108" s="96"/>
      <c r="BV108" s="96"/>
      <c r="BW108" s="96"/>
      <c r="BX108" s="96"/>
      <c r="BY108" s="96"/>
      <c r="BZ108" s="96"/>
      <c r="CA108" s="96"/>
      <c r="CB108" s="96"/>
      <c r="CC108" s="96"/>
      <c r="CD108" s="96"/>
      <c r="CE108" s="96"/>
      <c r="CF108" s="96"/>
      <c r="CG108" s="96"/>
      <c r="CH108" s="96"/>
      <c r="CI108" s="96"/>
      <c r="CJ108" s="96"/>
      <c r="CK108" s="96"/>
      <c r="CL108" s="96"/>
      <c r="CM108" s="96"/>
      <c r="CN108" s="96"/>
      <c r="CO108" s="96"/>
      <c r="CP108" s="96"/>
      <c r="CQ108" s="96"/>
      <c r="CR108" s="96"/>
      <c r="CS108" s="96"/>
    </row>
    <row r="109" spans="1:97" x14ac:dyDescent="0.25">
      <c r="A109" s="96"/>
      <c r="B109" s="96" t="s">
        <v>551</v>
      </c>
      <c r="C109" s="96">
        <f>val.Sect8_1.Aircraft_military.Prod.AIRBUS.USCA</f>
        <v>0</v>
      </c>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96"/>
      <c r="BW109" s="96"/>
      <c r="BX109" s="96"/>
      <c r="BY109" s="96"/>
      <c r="BZ109" s="96"/>
      <c r="CA109" s="96"/>
      <c r="CB109" s="96"/>
      <c r="CC109" s="96"/>
      <c r="CD109" s="96"/>
      <c r="CE109" s="96"/>
      <c r="CF109" s="96"/>
      <c r="CG109" s="96"/>
      <c r="CH109" s="96"/>
      <c r="CI109" s="96"/>
      <c r="CJ109" s="96"/>
      <c r="CK109" s="96"/>
      <c r="CL109" s="96"/>
      <c r="CM109" s="96"/>
      <c r="CN109" s="96"/>
      <c r="CO109" s="96"/>
      <c r="CP109" s="96"/>
      <c r="CQ109" s="96"/>
      <c r="CR109" s="96"/>
      <c r="CS109" s="96"/>
    </row>
    <row r="110" spans="1:97" x14ac:dyDescent="0.25">
      <c r="A110" s="96"/>
      <c r="B110" s="96" t="s">
        <v>552</v>
      </c>
      <c r="C110" s="96">
        <f>val.Sect8_1.Aircraft_military.Prod.nonAIRBUS.ROW</f>
        <v>0</v>
      </c>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c r="BB110" s="96"/>
      <c r="BC110" s="96"/>
      <c r="BD110" s="96"/>
      <c r="BE110" s="96"/>
      <c r="BF110" s="96"/>
      <c r="BG110" s="96"/>
      <c r="BH110" s="96"/>
      <c r="BI110" s="96"/>
      <c r="BJ110" s="96"/>
      <c r="BK110" s="96"/>
      <c r="BL110" s="96"/>
      <c r="BM110" s="96"/>
      <c r="BN110" s="96"/>
      <c r="BO110" s="96"/>
      <c r="BP110" s="96"/>
      <c r="BQ110" s="96"/>
      <c r="BR110" s="96"/>
      <c r="BS110" s="96"/>
      <c r="BT110" s="96"/>
      <c r="BU110" s="96"/>
      <c r="BV110" s="96"/>
      <c r="BW110" s="96"/>
      <c r="BX110" s="96"/>
      <c r="BY110" s="96"/>
      <c r="BZ110" s="96"/>
      <c r="CA110" s="96"/>
      <c r="CB110" s="96"/>
      <c r="CC110" s="96"/>
      <c r="CD110" s="96"/>
      <c r="CE110" s="96"/>
      <c r="CF110" s="96"/>
      <c r="CG110" s="96"/>
      <c r="CH110" s="96"/>
      <c r="CI110" s="96"/>
      <c r="CJ110" s="96"/>
      <c r="CK110" s="96"/>
      <c r="CL110" s="96"/>
      <c r="CM110" s="96"/>
      <c r="CN110" s="96"/>
      <c r="CO110" s="96"/>
      <c r="CP110" s="96"/>
      <c r="CQ110" s="96"/>
      <c r="CR110" s="96"/>
      <c r="CS110" s="96"/>
    </row>
    <row r="111" spans="1:97" x14ac:dyDescent="0.25">
      <c r="A111" s="96"/>
      <c r="B111" s="96" t="s">
        <v>553</v>
      </c>
      <c r="C111" s="96">
        <f>val.Sect8_1.Aircraft_military.Prod.nonAIRBUS.USCA</f>
        <v>0</v>
      </c>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96"/>
      <c r="AZ111" s="96"/>
      <c r="BA111" s="96"/>
      <c r="BB111" s="96"/>
      <c r="BC111" s="96"/>
      <c r="BD111" s="96"/>
      <c r="BE111" s="96"/>
      <c r="BF111" s="96"/>
      <c r="BG111" s="96"/>
      <c r="BH111" s="96"/>
      <c r="BI111" s="96"/>
      <c r="BJ111" s="96"/>
      <c r="BK111" s="96"/>
      <c r="BL111" s="96"/>
      <c r="BM111" s="96"/>
      <c r="BN111" s="96"/>
      <c r="BO111" s="96"/>
      <c r="BP111" s="96"/>
      <c r="BQ111" s="96"/>
      <c r="BR111" s="96"/>
      <c r="BS111" s="96"/>
      <c r="BT111" s="96"/>
      <c r="BU111" s="96"/>
      <c r="BV111" s="96"/>
      <c r="BW111" s="96"/>
      <c r="BX111" s="96"/>
      <c r="BY111" s="96"/>
      <c r="BZ111" s="96"/>
      <c r="CA111" s="96"/>
      <c r="CB111" s="96"/>
      <c r="CC111" s="96"/>
      <c r="CD111" s="96"/>
      <c r="CE111" s="96"/>
      <c r="CF111" s="96"/>
      <c r="CG111" s="96"/>
      <c r="CH111" s="96"/>
      <c r="CI111" s="96"/>
      <c r="CJ111" s="96"/>
      <c r="CK111" s="96"/>
      <c r="CL111" s="96"/>
      <c r="CM111" s="96"/>
      <c r="CN111" s="96"/>
      <c r="CO111" s="96"/>
      <c r="CP111" s="96"/>
      <c r="CQ111" s="96"/>
      <c r="CR111" s="96"/>
      <c r="CS111" s="96"/>
    </row>
    <row r="112" spans="1:97" x14ac:dyDescent="0.25">
      <c r="A112" s="96"/>
      <c r="B112" s="96" t="s">
        <v>554</v>
      </c>
      <c r="C112" s="96">
        <f>val.Sect8_1.Helicopter_civil.Prod.AIRBUS.ROW</f>
        <v>0</v>
      </c>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c r="BB112" s="96"/>
      <c r="BC112" s="96"/>
      <c r="BD112" s="96"/>
      <c r="BE112" s="96"/>
      <c r="BF112" s="96"/>
      <c r="BG112" s="96"/>
      <c r="BH112" s="96"/>
      <c r="BI112" s="96"/>
      <c r="BJ112" s="96"/>
      <c r="BK112" s="96"/>
      <c r="BL112" s="96"/>
      <c r="BM112" s="96"/>
      <c r="BN112" s="96"/>
      <c r="BO112" s="96"/>
      <c r="BP112" s="96"/>
      <c r="BQ112" s="96"/>
      <c r="BR112" s="96"/>
      <c r="BS112" s="96"/>
      <c r="BT112" s="96"/>
      <c r="BU112" s="96"/>
      <c r="BV112" s="96"/>
      <c r="BW112" s="96"/>
      <c r="BX112" s="96"/>
      <c r="BY112" s="96"/>
      <c r="BZ112" s="96"/>
      <c r="CA112" s="96"/>
      <c r="CB112" s="96"/>
      <c r="CC112" s="96"/>
      <c r="CD112" s="96"/>
      <c r="CE112" s="96"/>
      <c r="CF112" s="96"/>
      <c r="CG112" s="96"/>
      <c r="CH112" s="96"/>
      <c r="CI112" s="96"/>
      <c r="CJ112" s="96"/>
      <c r="CK112" s="96"/>
      <c r="CL112" s="96"/>
      <c r="CM112" s="96"/>
      <c r="CN112" s="96"/>
      <c r="CO112" s="96"/>
      <c r="CP112" s="96"/>
      <c r="CQ112" s="96"/>
      <c r="CR112" s="96"/>
      <c r="CS112" s="96"/>
    </row>
    <row r="113" spans="1:97" x14ac:dyDescent="0.25">
      <c r="A113" s="96"/>
      <c r="B113" s="96" t="s">
        <v>555</v>
      </c>
      <c r="C113" s="96">
        <f>val.Sect8_1.Helicopter_civil.Prod.AIRBUS.USCA</f>
        <v>0</v>
      </c>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96"/>
      <c r="BW113" s="96"/>
      <c r="BX113" s="96"/>
      <c r="BY113" s="96"/>
      <c r="BZ113" s="96"/>
      <c r="CA113" s="96"/>
      <c r="CB113" s="96"/>
      <c r="CC113" s="96"/>
      <c r="CD113" s="96"/>
      <c r="CE113" s="96"/>
      <c r="CF113" s="96"/>
      <c r="CG113" s="96"/>
      <c r="CH113" s="96"/>
      <c r="CI113" s="96"/>
      <c r="CJ113" s="96"/>
      <c r="CK113" s="96"/>
      <c r="CL113" s="96"/>
      <c r="CM113" s="96"/>
      <c r="CN113" s="96"/>
      <c r="CO113" s="96"/>
      <c r="CP113" s="96"/>
      <c r="CQ113" s="96"/>
      <c r="CR113" s="96"/>
      <c r="CS113" s="96"/>
    </row>
    <row r="114" spans="1:97" x14ac:dyDescent="0.25">
      <c r="A114" s="96"/>
      <c r="B114" s="96" t="s">
        <v>556</v>
      </c>
      <c r="C114" s="96">
        <f>val.Sect8_1.Helicopter_civil.Prod.nonAIRBUS.ROW</f>
        <v>0</v>
      </c>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96"/>
      <c r="BU114" s="96"/>
      <c r="BV114" s="96"/>
      <c r="BW114" s="96"/>
      <c r="BX114" s="96"/>
      <c r="BY114" s="96"/>
      <c r="BZ114" s="96"/>
      <c r="CA114" s="96"/>
      <c r="CB114" s="96"/>
      <c r="CC114" s="96"/>
      <c r="CD114" s="96"/>
      <c r="CE114" s="96"/>
      <c r="CF114" s="96"/>
      <c r="CG114" s="96"/>
      <c r="CH114" s="96"/>
      <c r="CI114" s="96"/>
      <c r="CJ114" s="96"/>
      <c r="CK114" s="96"/>
      <c r="CL114" s="96"/>
      <c r="CM114" s="96"/>
      <c r="CN114" s="96"/>
      <c r="CO114" s="96"/>
      <c r="CP114" s="96"/>
      <c r="CQ114" s="96"/>
      <c r="CR114" s="96"/>
      <c r="CS114" s="96"/>
    </row>
    <row r="115" spans="1:97" x14ac:dyDescent="0.25">
      <c r="A115" s="96"/>
      <c r="B115" s="96" t="s">
        <v>557</v>
      </c>
      <c r="C115" s="96">
        <f>val.Sect8_1.Helicopter_civil.Prod.nonAIRBUS.USCA</f>
        <v>0</v>
      </c>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96"/>
      <c r="CL115" s="96"/>
      <c r="CM115" s="96"/>
      <c r="CN115" s="96"/>
      <c r="CO115" s="96"/>
      <c r="CP115" s="96"/>
      <c r="CQ115" s="96"/>
      <c r="CR115" s="96"/>
      <c r="CS115" s="96"/>
    </row>
    <row r="116" spans="1:97" x14ac:dyDescent="0.25">
      <c r="A116" s="96"/>
      <c r="B116" s="96" t="s">
        <v>558</v>
      </c>
      <c r="C116" s="96">
        <f>val.Sect8_1.Helicopter_military.Prod.AIRBUS.ROW</f>
        <v>0</v>
      </c>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96"/>
      <c r="BW116" s="96"/>
      <c r="BX116" s="96"/>
      <c r="BY116" s="96"/>
      <c r="BZ116" s="96"/>
      <c r="CA116" s="96"/>
      <c r="CB116" s="96"/>
      <c r="CC116" s="96"/>
      <c r="CD116" s="96"/>
      <c r="CE116" s="96"/>
      <c r="CF116" s="96"/>
      <c r="CG116" s="96"/>
      <c r="CH116" s="96"/>
      <c r="CI116" s="96"/>
      <c r="CJ116" s="96"/>
      <c r="CK116" s="96"/>
      <c r="CL116" s="96"/>
      <c r="CM116" s="96"/>
      <c r="CN116" s="96"/>
      <c r="CO116" s="96"/>
      <c r="CP116" s="96"/>
      <c r="CQ116" s="96"/>
      <c r="CR116" s="96"/>
      <c r="CS116" s="96"/>
    </row>
    <row r="117" spans="1:97" x14ac:dyDescent="0.25">
      <c r="A117" s="96"/>
      <c r="B117" s="96" t="s">
        <v>559</v>
      </c>
      <c r="C117" s="96">
        <f>val.Sect8_1.Helicopter_military.Prod.AIRBUS.USCA</f>
        <v>0</v>
      </c>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96"/>
      <c r="BW117" s="96"/>
      <c r="BX117" s="96"/>
      <c r="BY117" s="96"/>
      <c r="BZ117" s="96"/>
      <c r="CA117" s="96"/>
      <c r="CB117" s="96"/>
      <c r="CC117" s="96"/>
      <c r="CD117" s="96"/>
      <c r="CE117" s="96"/>
      <c r="CF117" s="96"/>
      <c r="CG117" s="96"/>
      <c r="CH117" s="96"/>
      <c r="CI117" s="96"/>
      <c r="CJ117" s="96"/>
      <c r="CK117" s="96"/>
      <c r="CL117" s="96"/>
      <c r="CM117" s="96"/>
      <c r="CN117" s="96"/>
      <c r="CO117" s="96"/>
      <c r="CP117" s="96"/>
      <c r="CQ117" s="96"/>
      <c r="CR117" s="96"/>
      <c r="CS117" s="96"/>
    </row>
    <row r="118" spans="1:97" x14ac:dyDescent="0.25">
      <c r="A118" s="96"/>
      <c r="B118" s="96" t="s">
        <v>560</v>
      </c>
      <c r="C118" s="96">
        <f>val.Sect8_1.Helicopter_military.Prod.nonAIRBUS.ROW</f>
        <v>0</v>
      </c>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6"/>
      <c r="BU118" s="96"/>
      <c r="BV118" s="96"/>
      <c r="BW118" s="96"/>
      <c r="BX118" s="96"/>
      <c r="BY118" s="96"/>
      <c r="BZ118" s="96"/>
      <c r="CA118" s="96"/>
      <c r="CB118" s="96"/>
      <c r="CC118" s="96"/>
      <c r="CD118" s="96"/>
      <c r="CE118" s="96"/>
      <c r="CF118" s="96"/>
      <c r="CG118" s="96"/>
      <c r="CH118" s="96"/>
      <c r="CI118" s="96"/>
      <c r="CJ118" s="96"/>
      <c r="CK118" s="96"/>
      <c r="CL118" s="96"/>
      <c r="CM118" s="96"/>
      <c r="CN118" s="96"/>
      <c r="CO118" s="96"/>
      <c r="CP118" s="96"/>
      <c r="CQ118" s="96"/>
      <c r="CR118" s="96"/>
      <c r="CS118" s="96"/>
    </row>
    <row r="119" spans="1:97" x14ac:dyDescent="0.25">
      <c r="A119" s="96"/>
      <c r="B119" s="96" t="s">
        <v>561</v>
      </c>
      <c r="C119" s="96">
        <f>val.Sect8_1.Helicopter_military.Prod.nonAIRBUS.USCA</f>
        <v>0</v>
      </c>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6"/>
      <c r="BN119" s="96"/>
      <c r="BO119" s="96"/>
      <c r="BP119" s="96"/>
      <c r="BQ119" s="96"/>
      <c r="BR119" s="96"/>
      <c r="BS119" s="96"/>
      <c r="BT119" s="96"/>
      <c r="BU119" s="96"/>
      <c r="BV119" s="96"/>
      <c r="BW119" s="96"/>
      <c r="BX119" s="96"/>
      <c r="BY119" s="96"/>
      <c r="BZ119" s="96"/>
      <c r="CA119" s="96"/>
      <c r="CB119" s="96"/>
      <c r="CC119" s="96"/>
      <c r="CD119" s="96"/>
      <c r="CE119" s="96"/>
      <c r="CF119" s="96"/>
      <c r="CG119" s="96"/>
      <c r="CH119" s="96"/>
      <c r="CI119" s="96"/>
      <c r="CJ119" s="96"/>
      <c r="CK119" s="96"/>
      <c r="CL119" s="96"/>
      <c r="CM119" s="96"/>
      <c r="CN119" s="96"/>
      <c r="CO119" s="96"/>
      <c r="CP119" s="96"/>
      <c r="CQ119" s="96"/>
      <c r="CR119" s="96"/>
      <c r="CS119" s="96"/>
    </row>
    <row r="120" spans="1:97" x14ac:dyDescent="0.25">
      <c r="A120" s="96"/>
      <c r="B120" s="96" t="s">
        <v>562</v>
      </c>
      <c r="C120" s="96">
        <f>val.Sect8_1.Space.Prod.AIRBUS.ROW</f>
        <v>0</v>
      </c>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6"/>
      <c r="AL120" s="96"/>
      <c r="AM120" s="96"/>
      <c r="AN120" s="96"/>
      <c r="AO120" s="96"/>
      <c r="AP120" s="96"/>
      <c r="AQ120" s="96"/>
      <c r="AR120" s="96"/>
      <c r="AS120" s="96"/>
      <c r="AT120" s="96"/>
      <c r="AU120" s="96"/>
      <c r="AV120" s="96"/>
      <c r="AW120" s="96"/>
      <c r="AX120" s="96"/>
      <c r="AY120" s="96"/>
      <c r="AZ120" s="96"/>
      <c r="BA120" s="96"/>
      <c r="BB120" s="96"/>
      <c r="BC120" s="96"/>
      <c r="BD120" s="96"/>
      <c r="BE120" s="96"/>
      <c r="BF120" s="96"/>
      <c r="BG120" s="96"/>
      <c r="BH120" s="96"/>
      <c r="BI120" s="96"/>
      <c r="BJ120" s="96"/>
      <c r="BK120" s="96"/>
      <c r="BL120" s="96"/>
      <c r="BM120" s="96"/>
      <c r="BN120" s="96"/>
      <c r="BO120" s="96"/>
      <c r="BP120" s="96"/>
      <c r="BQ120" s="96"/>
      <c r="BR120" s="96"/>
      <c r="BS120" s="96"/>
      <c r="BT120" s="96"/>
      <c r="BU120" s="96"/>
      <c r="BV120" s="96"/>
      <c r="BW120" s="96"/>
      <c r="BX120" s="96"/>
      <c r="BY120" s="96"/>
      <c r="BZ120" s="96"/>
      <c r="CA120" s="96"/>
      <c r="CB120" s="96"/>
      <c r="CC120" s="96"/>
      <c r="CD120" s="96"/>
      <c r="CE120" s="96"/>
      <c r="CF120" s="96"/>
      <c r="CG120" s="96"/>
      <c r="CH120" s="96"/>
      <c r="CI120" s="96"/>
      <c r="CJ120" s="96"/>
      <c r="CK120" s="96"/>
      <c r="CL120" s="96"/>
      <c r="CM120" s="96"/>
      <c r="CN120" s="96"/>
      <c r="CO120" s="96"/>
      <c r="CP120" s="96"/>
      <c r="CQ120" s="96"/>
      <c r="CR120" s="96"/>
      <c r="CS120" s="96"/>
    </row>
    <row r="121" spans="1:97" x14ac:dyDescent="0.25">
      <c r="A121" s="96"/>
      <c r="B121" s="96" t="s">
        <v>563</v>
      </c>
      <c r="C121" s="96">
        <f>val.Sect8_1.Space.Prod.AIRBUS.USCA</f>
        <v>0</v>
      </c>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6"/>
      <c r="BU121" s="96"/>
      <c r="BV121" s="96"/>
      <c r="BW121" s="96"/>
      <c r="BX121" s="96"/>
      <c r="BY121" s="96"/>
      <c r="BZ121" s="96"/>
      <c r="CA121" s="96"/>
      <c r="CB121" s="96"/>
      <c r="CC121" s="96"/>
      <c r="CD121" s="96"/>
      <c r="CE121" s="96"/>
      <c r="CF121" s="96"/>
      <c r="CG121" s="96"/>
      <c r="CH121" s="96"/>
      <c r="CI121" s="96"/>
      <c r="CJ121" s="96"/>
      <c r="CK121" s="96"/>
      <c r="CL121" s="96"/>
      <c r="CM121" s="96"/>
      <c r="CN121" s="96"/>
      <c r="CO121" s="96"/>
      <c r="CP121" s="96"/>
      <c r="CQ121" s="96"/>
      <c r="CR121" s="96"/>
      <c r="CS121" s="96"/>
    </row>
    <row r="122" spans="1:97" x14ac:dyDescent="0.25">
      <c r="A122" s="96"/>
      <c r="B122" s="96" t="s">
        <v>564</v>
      </c>
      <c r="C122" s="96">
        <f>val.Sect8_1.Space.Prod.nonAIRBUS.ROW</f>
        <v>0</v>
      </c>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96"/>
      <c r="AG122" s="96"/>
      <c r="AH122" s="96"/>
      <c r="AI122" s="96"/>
      <c r="AJ122" s="96"/>
      <c r="AK122" s="96"/>
      <c r="AL122" s="96"/>
      <c r="AM122" s="96"/>
      <c r="AN122" s="96"/>
      <c r="AO122" s="96"/>
      <c r="AP122" s="96"/>
      <c r="AQ122" s="96"/>
      <c r="AR122" s="96"/>
      <c r="AS122" s="96"/>
      <c r="AT122" s="96"/>
      <c r="AU122" s="96"/>
      <c r="AV122" s="96"/>
      <c r="AW122" s="96"/>
      <c r="AX122" s="96"/>
      <c r="AY122" s="96"/>
      <c r="AZ122" s="96"/>
      <c r="BA122" s="96"/>
      <c r="BB122" s="96"/>
      <c r="BC122" s="96"/>
      <c r="BD122" s="96"/>
      <c r="BE122" s="96"/>
      <c r="BF122" s="96"/>
      <c r="BG122" s="96"/>
      <c r="BH122" s="96"/>
      <c r="BI122" s="96"/>
      <c r="BJ122" s="96"/>
      <c r="BK122" s="96"/>
      <c r="BL122" s="96"/>
      <c r="BM122" s="96"/>
      <c r="BN122" s="96"/>
      <c r="BO122" s="96"/>
      <c r="BP122" s="96"/>
      <c r="BQ122" s="96"/>
      <c r="BR122" s="96"/>
      <c r="BS122" s="96"/>
      <c r="BT122" s="96"/>
      <c r="BU122" s="96"/>
      <c r="BV122" s="96"/>
      <c r="BW122" s="96"/>
      <c r="BX122" s="96"/>
      <c r="BY122" s="96"/>
      <c r="BZ122" s="96"/>
      <c r="CA122" s="96"/>
      <c r="CB122" s="96"/>
      <c r="CC122" s="96"/>
      <c r="CD122" s="96"/>
      <c r="CE122" s="96"/>
      <c r="CF122" s="96"/>
      <c r="CG122" s="96"/>
      <c r="CH122" s="96"/>
      <c r="CI122" s="96"/>
      <c r="CJ122" s="96"/>
      <c r="CK122" s="96"/>
      <c r="CL122" s="96"/>
      <c r="CM122" s="96"/>
      <c r="CN122" s="96"/>
      <c r="CO122" s="96"/>
      <c r="CP122" s="96"/>
      <c r="CQ122" s="96"/>
      <c r="CR122" s="96"/>
      <c r="CS122" s="96"/>
    </row>
    <row r="123" spans="1:97" x14ac:dyDescent="0.25">
      <c r="A123" s="96"/>
      <c r="B123" s="96" t="s">
        <v>565</v>
      </c>
      <c r="C123" s="96">
        <f>val.Sect8_1.Space.Prod.nonAIRBUS.USCA</f>
        <v>0</v>
      </c>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c r="BB123" s="96"/>
      <c r="BC123" s="96"/>
      <c r="BD123" s="96"/>
      <c r="BE123" s="96"/>
      <c r="BF123" s="96"/>
      <c r="BG123" s="96"/>
      <c r="BH123" s="96"/>
      <c r="BI123" s="96"/>
      <c r="BJ123" s="96"/>
      <c r="BK123" s="96"/>
      <c r="BL123" s="96"/>
      <c r="BM123" s="96"/>
      <c r="BN123" s="96"/>
      <c r="BO123" s="96"/>
      <c r="BP123" s="96"/>
      <c r="BQ123" s="96"/>
      <c r="BR123" s="96"/>
      <c r="BS123" s="96"/>
      <c r="BT123" s="96"/>
      <c r="BU123" s="96"/>
      <c r="BV123" s="96"/>
      <c r="BW123" s="96"/>
      <c r="BX123" s="96"/>
      <c r="BY123" s="96"/>
      <c r="BZ123" s="96"/>
      <c r="CA123" s="96"/>
      <c r="CB123" s="96"/>
      <c r="CC123" s="96"/>
      <c r="CD123" s="96"/>
      <c r="CE123" s="96"/>
      <c r="CF123" s="96"/>
      <c r="CG123" s="96"/>
      <c r="CH123" s="96"/>
      <c r="CI123" s="96"/>
      <c r="CJ123" s="96"/>
      <c r="CK123" s="96"/>
      <c r="CL123" s="96"/>
      <c r="CM123" s="96"/>
      <c r="CN123" s="96"/>
      <c r="CO123" s="96"/>
      <c r="CP123" s="96"/>
      <c r="CQ123" s="96"/>
      <c r="CR123" s="96"/>
      <c r="CS123" s="96"/>
    </row>
    <row r="124" spans="1:97" x14ac:dyDescent="0.25">
      <c r="A124" s="96"/>
      <c r="B124" s="96" t="s">
        <v>566</v>
      </c>
      <c r="C124" s="96">
        <f>val.Sect8_2.Aeronautics_civil.Svcs.AIRBUS.ROW</f>
        <v>0</v>
      </c>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6"/>
      <c r="BU124" s="96"/>
      <c r="BV124" s="96"/>
      <c r="BW124" s="96"/>
      <c r="BX124" s="96"/>
      <c r="BY124" s="96"/>
      <c r="BZ124" s="96"/>
      <c r="CA124" s="96"/>
      <c r="CB124" s="96"/>
      <c r="CC124" s="96"/>
      <c r="CD124" s="96"/>
      <c r="CE124" s="96"/>
      <c r="CF124" s="96"/>
      <c r="CG124" s="96"/>
      <c r="CH124" s="96"/>
      <c r="CI124" s="96"/>
      <c r="CJ124" s="96"/>
      <c r="CK124" s="96"/>
      <c r="CL124" s="96"/>
      <c r="CM124" s="96"/>
      <c r="CN124" s="96"/>
      <c r="CO124" s="96"/>
      <c r="CP124" s="96"/>
      <c r="CQ124" s="96"/>
      <c r="CR124" s="96"/>
      <c r="CS124" s="96"/>
    </row>
    <row r="125" spans="1:97" x14ac:dyDescent="0.25">
      <c r="A125" s="96"/>
      <c r="B125" s="96" t="s">
        <v>567</v>
      </c>
      <c r="C125" s="96">
        <f>val.Sect8_2.Aeronautics_civil.Svcs.AIRBUS.USCA</f>
        <v>0</v>
      </c>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c r="BT125" s="96"/>
      <c r="BU125" s="96"/>
      <c r="BV125" s="96"/>
      <c r="BW125" s="96"/>
      <c r="BX125" s="96"/>
      <c r="BY125" s="96"/>
      <c r="BZ125" s="96"/>
      <c r="CA125" s="96"/>
      <c r="CB125" s="96"/>
      <c r="CC125" s="96"/>
      <c r="CD125" s="96"/>
      <c r="CE125" s="96"/>
      <c r="CF125" s="96"/>
      <c r="CG125" s="96"/>
      <c r="CH125" s="96"/>
      <c r="CI125" s="96"/>
      <c r="CJ125" s="96"/>
      <c r="CK125" s="96"/>
      <c r="CL125" s="96"/>
      <c r="CM125" s="96"/>
      <c r="CN125" s="96"/>
      <c r="CO125" s="96"/>
      <c r="CP125" s="96"/>
      <c r="CQ125" s="96"/>
      <c r="CR125" s="96"/>
      <c r="CS125" s="96"/>
    </row>
    <row r="126" spans="1:97" x14ac:dyDescent="0.25">
      <c r="A126" s="96"/>
      <c r="B126" s="96" t="s">
        <v>568</v>
      </c>
      <c r="C126" s="96">
        <f>val.Sect8_2.Aeronautics_civil.Svcs.nonAIRBUS.ROW</f>
        <v>0</v>
      </c>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c r="BB126" s="96"/>
      <c r="BC126" s="96"/>
      <c r="BD126" s="96"/>
      <c r="BE126" s="96"/>
      <c r="BF126" s="96"/>
      <c r="BG126" s="96"/>
      <c r="BH126" s="96"/>
      <c r="BI126" s="96"/>
      <c r="BJ126" s="96"/>
      <c r="BK126" s="96"/>
      <c r="BL126" s="96"/>
      <c r="BM126" s="96"/>
      <c r="BN126" s="96"/>
      <c r="BO126" s="96"/>
      <c r="BP126" s="96"/>
      <c r="BQ126" s="96"/>
      <c r="BR126" s="96"/>
      <c r="BS126" s="96"/>
      <c r="BT126" s="96"/>
      <c r="BU126" s="96"/>
      <c r="BV126" s="96"/>
      <c r="BW126" s="96"/>
      <c r="BX126" s="96"/>
      <c r="BY126" s="96"/>
      <c r="BZ126" s="96"/>
      <c r="CA126" s="96"/>
      <c r="CB126" s="96"/>
      <c r="CC126" s="96"/>
      <c r="CD126" s="96"/>
      <c r="CE126" s="96"/>
      <c r="CF126" s="96"/>
      <c r="CG126" s="96"/>
      <c r="CH126" s="96"/>
      <c r="CI126" s="96"/>
      <c r="CJ126" s="96"/>
      <c r="CK126" s="96"/>
      <c r="CL126" s="96"/>
      <c r="CM126" s="96"/>
      <c r="CN126" s="96"/>
      <c r="CO126" s="96"/>
      <c r="CP126" s="96"/>
      <c r="CQ126" s="96"/>
      <c r="CR126" s="96"/>
      <c r="CS126" s="96"/>
    </row>
    <row r="127" spans="1:97" x14ac:dyDescent="0.25">
      <c r="A127" s="96"/>
      <c r="B127" s="96" t="s">
        <v>569</v>
      </c>
      <c r="C127" s="96">
        <f>val.Sect8_2.Aeronautics_civil.Svcs.nonAIRBUS.USCA</f>
        <v>0</v>
      </c>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6"/>
      <c r="AL127" s="96"/>
      <c r="AM127" s="96"/>
      <c r="AN127" s="96"/>
      <c r="AO127" s="96"/>
      <c r="AP127" s="96"/>
      <c r="AQ127" s="96"/>
      <c r="AR127" s="96"/>
      <c r="AS127" s="96"/>
      <c r="AT127" s="96"/>
      <c r="AU127" s="96"/>
      <c r="AV127" s="96"/>
      <c r="AW127" s="96"/>
      <c r="AX127" s="96"/>
      <c r="AY127" s="96"/>
      <c r="AZ127" s="96"/>
      <c r="BA127" s="96"/>
      <c r="BB127" s="96"/>
      <c r="BC127" s="96"/>
      <c r="BD127" s="96"/>
      <c r="BE127" s="96"/>
      <c r="BF127" s="96"/>
      <c r="BG127" s="96"/>
      <c r="BH127" s="96"/>
      <c r="BI127" s="96"/>
      <c r="BJ127" s="96"/>
      <c r="BK127" s="96"/>
      <c r="BL127" s="96"/>
      <c r="BM127" s="96"/>
      <c r="BN127" s="96"/>
      <c r="BO127" s="96"/>
      <c r="BP127" s="96"/>
      <c r="BQ127" s="96"/>
      <c r="BR127" s="96"/>
      <c r="BS127" s="96"/>
      <c r="BT127" s="96"/>
      <c r="BU127" s="96"/>
      <c r="BV127" s="96"/>
      <c r="BW127" s="96"/>
      <c r="BX127" s="96"/>
      <c r="BY127" s="96"/>
      <c r="BZ127" s="96"/>
      <c r="CA127" s="96"/>
      <c r="CB127" s="96"/>
      <c r="CC127" s="96"/>
      <c r="CD127" s="96"/>
      <c r="CE127" s="96"/>
      <c r="CF127" s="96"/>
      <c r="CG127" s="96"/>
      <c r="CH127" s="96"/>
      <c r="CI127" s="96"/>
      <c r="CJ127" s="96"/>
      <c r="CK127" s="96"/>
      <c r="CL127" s="96"/>
      <c r="CM127" s="96"/>
      <c r="CN127" s="96"/>
      <c r="CO127" s="96"/>
      <c r="CP127" s="96"/>
      <c r="CQ127" s="96"/>
      <c r="CR127" s="96"/>
      <c r="CS127" s="96"/>
    </row>
    <row r="128" spans="1:97" x14ac:dyDescent="0.25">
      <c r="A128" s="96"/>
      <c r="B128" s="96" t="s">
        <v>570</v>
      </c>
      <c r="C128" s="96">
        <f>val.Sect8_2.Aeronautics_military.Svcs.AIRBUS.ROW</f>
        <v>0</v>
      </c>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c r="BB128" s="96"/>
      <c r="BC128" s="96"/>
      <c r="BD128" s="96"/>
      <c r="BE128" s="96"/>
      <c r="BF128" s="96"/>
      <c r="BG128" s="96"/>
      <c r="BH128" s="96"/>
      <c r="BI128" s="96"/>
      <c r="BJ128" s="96"/>
      <c r="BK128" s="96"/>
      <c r="BL128" s="96"/>
      <c r="BM128" s="96"/>
      <c r="BN128" s="96"/>
      <c r="BO128" s="96"/>
      <c r="BP128" s="96"/>
      <c r="BQ128" s="96"/>
      <c r="BR128" s="96"/>
      <c r="BS128" s="96"/>
      <c r="BT128" s="96"/>
      <c r="BU128" s="96"/>
      <c r="BV128" s="96"/>
      <c r="BW128" s="96"/>
      <c r="BX128" s="96"/>
      <c r="BY128" s="96"/>
      <c r="BZ128" s="96"/>
      <c r="CA128" s="96"/>
      <c r="CB128" s="96"/>
      <c r="CC128" s="96"/>
      <c r="CD128" s="96"/>
      <c r="CE128" s="96"/>
      <c r="CF128" s="96"/>
      <c r="CG128" s="96"/>
      <c r="CH128" s="96"/>
      <c r="CI128" s="96"/>
      <c r="CJ128" s="96"/>
      <c r="CK128" s="96"/>
      <c r="CL128" s="96"/>
      <c r="CM128" s="96"/>
      <c r="CN128" s="96"/>
      <c r="CO128" s="96"/>
      <c r="CP128" s="96"/>
      <c r="CQ128" s="96"/>
      <c r="CR128" s="96"/>
      <c r="CS128" s="96"/>
    </row>
    <row r="129" spans="1:97" x14ac:dyDescent="0.25">
      <c r="A129" s="96"/>
      <c r="B129" s="96" t="s">
        <v>571</v>
      </c>
      <c r="C129" s="96">
        <f>val.Sect8_2.Aeronautics_military.Svcs.AIRBUS.USCA</f>
        <v>0</v>
      </c>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6"/>
      <c r="BN129" s="96"/>
      <c r="BO129" s="96"/>
      <c r="BP129" s="96"/>
      <c r="BQ129" s="96"/>
      <c r="BR129" s="96"/>
      <c r="BS129" s="96"/>
      <c r="BT129" s="96"/>
      <c r="BU129" s="96"/>
      <c r="BV129" s="96"/>
      <c r="BW129" s="96"/>
      <c r="BX129" s="96"/>
      <c r="BY129" s="96"/>
      <c r="BZ129" s="96"/>
      <c r="CA129" s="96"/>
      <c r="CB129" s="96"/>
      <c r="CC129" s="96"/>
      <c r="CD129" s="96"/>
      <c r="CE129" s="96"/>
      <c r="CF129" s="96"/>
      <c r="CG129" s="96"/>
      <c r="CH129" s="96"/>
      <c r="CI129" s="96"/>
      <c r="CJ129" s="96"/>
      <c r="CK129" s="96"/>
      <c r="CL129" s="96"/>
      <c r="CM129" s="96"/>
      <c r="CN129" s="96"/>
      <c r="CO129" s="96"/>
      <c r="CP129" s="96"/>
      <c r="CQ129" s="96"/>
      <c r="CR129" s="96"/>
      <c r="CS129" s="96"/>
    </row>
    <row r="130" spans="1:97" x14ac:dyDescent="0.25">
      <c r="A130" s="96"/>
      <c r="B130" s="96" t="s">
        <v>572</v>
      </c>
      <c r="C130" s="96">
        <f>val.Sect8_2.Aeronautics_military.Svcs.nonAIRBUS.ROW</f>
        <v>0</v>
      </c>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6"/>
      <c r="AL130" s="96"/>
      <c r="AM130" s="96"/>
      <c r="AN130" s="96"/>
      <c r="AO130" s="96"/>
      <c r="AP130" s="96"/>
      <c r="AQ130" s="96"/>
      <c r="AR130" s="96"/>
      <c r="AS130" s="96"/>
      <c r="AT130" s="96"/>
      <c r="AU130" s="96"/>
      <c r="AV130" s="96"/>
      <c r="AW130" s="96"/>
      <c r="AX130" s="96"/>
      <c r="AY130" s="96"/>
      <c r="AZ130" s="96"/>
      <c r="BA130" s="96"/>
      <c r="BB130" s="96"/>
      <c r="BC130" s="96"/>
      <c r="BD130" s="96"/>
      <c r="BE130" s="96"/>
      <c r="BF130" s="96"/>
      <c r="BG130" s="96"/>
      <c r="BH130" s="96"/>
      <c r="BI130" s="96"/>
      <c r="BJ130" s="96"/>
      <c r="BK130" s="96"/>
      <c r="BL130" s="96"/>
      <c r="BM130" s="96"/>
      <c r="BN130" s="96"/>
      <c r="BO130" s="96"/>
      <c r="BP130" s="96"/>
      <c r="BQ130" s="96"/>
      <c r="BR130" s="96"/>
      <c r="BS130" s="96"/>
      <c r="BT130" s="96"/>
      <c r="BU130" s="96"/>
      <c r="BV130" s="96"/>
      <c r="BW130" s="96"/>
      <c r="BX130" s="96"/>
      <c r="BY130" s="96"/>
      <c r="BZ130" s="96"/>
      <c r="CA130" s="96"/>
      <c r="CB130" s="96"/>
      <c r="CC130" s="96"/>
      <c r="CD130" s="96"/>
      <c r="CE130" s="96"/>
      <c r="CF130" s="96"/>
      <c r="CG130" s="96"/>
      <c r="CH130" s="96"/>
      <c r="CI130" s="96"/>
      <c r="CJ130" s="96"/>
      <c r="CK130" s="96"/>
      <c r="CL130" s="96"/>
      <c r="CM130" s="96"/>
      <c r="CN130" s="96"/>
      <c r="CO130" s="96"/>
      <c r="CP130" s="96"/>
      <c r="CQ130" s="96"/>
      <c r="CR130" s="96"/>
      <c r="CS130" s="96"/>
    </row>
    <row r="131" spans="1:97" x14ac:dyDescent="0.25">
      <c r="A131" s="96"/>
      <c r="B131" s="96" t="s">
        <v>573</v>
      </c>
      <c r="C131" s="96">
        <f>val.Sect8_2.Aeronautics_military.Svcs.nonAIRBUS.USCA</f>
        <v>0</v>
      </c>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96"/>
      <c r="BD131" s="96"/>
      <c r="BE131" s="96"/>
      <c r="BF131" s="96"/>
      <c r="BG131" s="96"/>
      <c r="BH131" s="96"/>
      <c r="BI131" s="96"/>
      <c r="BJ131" s="96"/>
      <c r="BK131" s="96"/>
      <c r="BL131" s="96"/>
      <c r="BM131" s="96"/>
      <c r="BN131" s="96"/>
      <c r="BO131" s="96"/>
      <c r="BP131" s="96"/>
      <c r="BQ131" s="96"/>
      <c r="BR131" s="96"/>
      <c r="BS131" s="96"/>
      <c r="BT131" s="96"/>
      <c r="BU131" s="96"/>
      <c r="BV131" s="96"/>
      <c r="BW131" s="96"/>
      <c r="BX131" s="96"/>
      <c r="BY131" s="96"/>
      <c r="BZ131" s="96"/>
      <c r="CA131" s="96"/>
      <c r="CB131" s="96"/>
      <c r="CC131" s="96"/>
      <c r="CD131" s="96"/>
      <c r="CE131" s="96"/>
      <c r="CF131" s="96"/>
      <c r="CG131" s="96"/>
      <c r="CH131" s="96"/>
      <c r="CI131" s="96"/>
      <c r="CJ131" s="96"/>
      <c r="CK131" s="96"/>
      <c r="CL131" s="96"/>
      <c r="CM131" s="96"/>
      <c r="CN131" s="96"/>
      <c r="CO131" s="96"/>
      <c r="CP131" s="96"/>
      <c r="CQ131" s="96"/>
      <c r="CR131" s="96"/>
      <c r="CS131" s="96"/>
    </row>
    <row r="132" spans="1:97" x14ac:dyDescent="0.25">
      <c r="A132" s="96"/>
      <c r="B132" s="96" t="s">
        <v>574</v>
      </c>
      <c r="C132" s="96">
        <f>val.Sect8_2.Aircraft_civil.Svcs.AIRBUS.ROW</f>
        <v>0</v>
      </c>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6"/>
      <c r="AL132" s="96"/>
      <c r="AM132" s="96"/>
      <c r="AN132" s="96"/>
      <c r="AO132" s="96"/>
      <c r="AP132" s="96"/>
      <c r="AQ132" s="96"/>
      <c r="AR132" s="96"/>
      <c r="AS132" s="96"/>
      <c r="AT132" s="96"/>
      <c r="AU132" s="96"/>
      <c r="AV132" s="96"/>
      <c r="AW132" s="96"/>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6"/>
      <c r="BT132" s="96"/>
      <c r="BU132" s="96"/>
      <c r="BV132" s="96"/>
      <c r="BW132" s="96"/>
      <c r="BX132" s="96"/>
      <c r="BY132" s="96"/>
      <c r="BZ132" s="96"/>
      <c r="CA132" s="96"/>
      <c r="CB132" s="96"/>
      <c r="CC132" s="96"/>
      <c r="CD132" s="96"/>
      <c r="CE132" s="96"/>
      <c r="CF132" s="96"/>
      <c r="CG132" s="96"/>
      <c r="CH132" s="96"/>
      <c r="CI132" s="96"/>
      <c r="CJ132" s="96"/>
      <c r="CK132" s="96"/>
      <c r="CL132" s="96"/>
      <c r="CM132" s="96"/>
      <c r="CN132" s="96"/>
      <c r="CO132" s="96"/>
      <c r="CP132" s="96"/>
      <c r="CQ132" s="96"/>
      <c r="CR132" s="96"/>
      <c r="CS132" s="96"/>
    </row>
    <row r="133" spans="1:97" x14ac:dyDescent="0.25">
      <c r="A133" s="96"/>
      <c r="B133" s="96" t="s">
        <v>575</v>
      </c>
      <c r="C133" s="96">
        <f>val.Sect8_2.Aircraft_civil.Svcs.AIRBUS.USCA</f>
        <v>0</v>
      </c>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6"/>
      <c r="BU133" s="96"/>
      <c r="BV133" s="96"/>
      <c r="BW133" s="96"/>
      <c r="BX133" s="96"/>
      <c r="BY133" s="96"/>
      <c r="BZ133" s="96"/>
      <c r="CA133" s="96"/>
      <c r="CB133" s="96"/>
      <c r="CC133" s="96"/>
      <c r="CD133" s="96"/>
      <c r="CE133" s="96"/>
      <c r="CF133" s="96"/>
      <c r="CG133" s="96"/>
      <c r="CH133" s="96"/>
      <c r="CI133" s="96"/>
      <c r="CJ133" s="96"/>
      <c r="CK133" s="96"/>
      <c r="CL133" s="96"/>
      <c r="CM133" s="96"/>
      <c r="CN133" s="96"/>
      <c r="CO133" s="96"/>
      <c r="CP133" s="96"/>
      <c r="CQ133" s="96"/>
      <c r="CR133" s="96"/>
      <c r="CS133" s="96"/>
    </row>
    <row r="134" spans="1:97" x14ac:dyDescent="0.25">
      <c r="A134" s="96"/>
      <c r="B134" s="96" t="s">
        <v>576</v>
      </c>
      <c r="C134" s="96">
        <f>val.Sect8_2.Aircraft_civil.Svcs.nonAIRBUS.ROW</f>
        <v>0</v>
      </c>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c r="AF134" s="96"/>
      <c r="AG134" s="96"/>
      <c r="AH134" s="96"/>
      <c r="AI134" s="96"/>
      <c r="AJ134" s="96"/>
      <c r="AK134" s="96"/>
      <c r="AL134" s="96"/>
      <c r="AM134" s="96"/>
      <c r="AN134" s="96"/>
      <c r="AO134" s="96"/>
      <c r="AP134" s="96"/>
      <c r="AQ134" s="96"/>
      <c r="AR134" s="96"/>
      <c r="AS134" s="96"/>
      <c r="AT134" s="96"/>
      <c r="AU134" s="96"/>
      <c r="AV134" s="96"/>
      <c r="AW134" s="96"/>
      <c r="AX134" s="96"/>
      <c r="AY134" s="96"/>
      <c r="AZ134" s="96"/>
      <c r="BA134" s="96"/>
      <c r="BB134" s="96"/>
      <c r="BC134" s="96"/>
      <c r="BD134" s="96"/>
      <c r="BE134" s="96"/>
      <c r="BF134" s="96"/>
      <c r="BG134" s="96"/>
      <c r="BH134" s="96"/>
      <c r="BI134" s="96"/>
      <c r="BJ134" s="96"/>
      <c r="BK134" s="96"/>
      <c r="BL134" s="96"/>
      <c r="BM134" s="96"/>
      <c r="BN134" s="96"/>
      <c r="BO134" s="96"/>
      <c r="BP134" s="96"/>
      <c r="BQ134" s="96"/>
      <c r="BR134" s="96"/>
      <c r="BS134" s="96"/>
      <c r="BT134" s="96"/>
      <c r="BU134" s="96"/>
      <c r="BV134" s="96"/>
      <c r="BW134" s="96"/>
      <c r="BX134" s="96"/>
      <c r="BY134" s="96"/>
      <c r="BZ134" s="96"/>
      <c r="CA134" s="96"/>
      <c r="CB134" s="96"/>
      <c r="CC134" s="96"/>
      <c r="CD134" s="96"/>
      <c r="CE134" s="96"/>
      <c r="CF134" s="96"/>
      <c r="CG134" s="96"/>
      <c r="CH134" s="96"/>
      <c r="CI134" s="96"/>
      <c r="CJ134" s="96"/>
      <c r="CK134" s="96"/>
      <c r="CL134" s="96"/>
      <c r="CM134" s="96"/>
      <c r="CN134" s="96"/>
      <c r="CO134" s="96"/>
      <c r="CP134" s="96"/>
      <c r="CQ134" s="96"/>
      <c r="CR134" s="96"/>
      <c r="CS134" s="96"/>
    </row>
    <row r="135" spans="1:97" x14ac:dyDescent="0.25">
      <c r="A135" s="96"/>
      <c r="B135" s="96" t="s">
        <v>577</v>
      </c>
      <c r="C135" s="96">
        <f>val.Sect8_2.Aircraft_civil.Svcs.nonAIRBUS.USCA</f>
        <v>0</v>
      </c>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6"/>
      <c r="AL135" s="96"/>
      <c r="AM135" s="96"/>
      <c r="AN135" s="96"/>
      <c r="AO135" s="96"/>
      <c r="AP135" s="96"/>
      <c r="AQ135" s="96"/>
      <c r="AR135" s="96"/>
      <c r="AS135" s="96"/>
      <c r="AT135" s="96"/>
      <c r="AU135" s="96"/>
      <c r="AV135" s="96"/>
      <c r="AW135" s="96"/>
      <c r="AX135" s="96"/>
      <c r="AY135" s="96"/>
      <c r="AZ135" s="96"/>
      <c r="BA135" s="96"/>
      <c r="BB135" s="96"/>
      <c r="BC135" s="96"/>
      <c r="BD135" s="96"/>
      <c r="BE135" s="96"/>
      <c r="BF135" s="96"/>
      <c r="BG135" s="96"/>
      <c r="BH135" s="96"/>
      <c r="BI135" s="96"/>
      <c r="BJ135" s="96"/>
      <c r="BK135" s="96"/>
      <c r="BL135" s="96"/>
      <c r="BM135" s="96"/>
      <c r="BN135" s="96"/>
      <c r="BO135" s="96"/>
      <c r="BP135" s="96"/>
      <c r="BQ135" s="96"/>
      <c r="BR135" s="96"/>
      <c r="BS135" s="96"/>
      <c r="BT135" s="96"/>
      <c r="BU135" s="96"/>
      <c r="BV135" s="96"/>
      <c r="BW135" s="96"/>
      <c r="BX135" s="96"/>
      <c r="BY135" s="96"/>
      <c r="BZ135" s="96"/>
      <c r="CA135" s="96"/>
      <c r="CB135" s="96"/>
      <c r="CC135" s="96"/>
      <c r="CD135" s="96"/>
      <c r="CE135" s="96"/>
      <c r="CF135" s="96"/>
      <c r="CG135" s="96"/>
      <c r="CH135" s="96"/>
      <c r="CI135" s="96"/>
      <c r="CJ135" s="96"/>
      <c r="CK135" s="96"/>
      <c r="CL135" s="96"/>
      <c r="CM135" s="96"/>
      <c r="CN135" s="96"/>
      <c r="CO135" s="96"/>
      <c r="CP135" s="96"/>
      <c r="CQ135" s="96"/>
      <c r="CR135" s="96"/>
      <c r="CS135" s="96"/>
    </row>
    <row r="136" spans="1:97" x14ac:dyDescent="0.25">
      <c r="A136" s="96"/>
      <c r="B136" s="96" t="s">
        <v>578</v>
      </c>
      <c r="C136" s="96">
        <f>val.Sect8_2.Aircraft_military.Svcs.AIRBUS.ROW</f>
        <v>0</v>
      </c>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96"/>
      <c r="AS136" s="96"/>
      <c r="AT136" s="96"/>
      <c r="AU136" s="96"/>
      <c r="AV136" s="96"/>
      <c r="AW136" s="96"/>
      <c r="AX136" s="96"/>
      <c r="AY136" s="96"/>
      <c r="AZ136" s="96"/>
      <c r="BA136" s="96"/>
      <c r="BB136" s="96"/>
      <c r="BC136" s="96"/>
      <c r="BD136" s="96"/>
      <c r="BE136" s="96"/>
      <c r="BF136" s="96"/>
      <c r="BG136" s="96"/>
      <c r="BH136" s="96"/>
      <c r="BI136" s="96"/>
      <c r="BJ136" s="96"/>
      <c r="BK136" s="96"/>
      <c r="BL136" s="96"/>
      <c r="BM136" s="96"/>
      <c r="BN136" s="96"/>
      <c r="BO136" s="96"/>
      <c r="BP136" s="96"/>
      <c r="BQ136" s="96"/>
      <c r="BR136" s="96"/>
      <c r="BS136" s="96"/>
      <c r="BT136" s="96"/>
      <c r="BU136" s="96"/>
      <c r="BV136" s="96"/>
      <c r="BW136" s="96"/>
      <c r="BX136" s="96"/>
      <c r="BY136" s="96"/>
      <c r="BZ136" s="96"/>
      <c r="CA136" s="96"/>
      <c r="CB136" s="96"/>
      <c r="CC136" s="96"/>
      <c r="CD136" s="96"/>
      <c r="CE136" s="96"/>
      <c r="CF136" s="96"/>
      <c r="CG136" s="96"/>
      <c r="CH136" s="96"/>
      <c r="CI136" s="96"/>
      <c r="CJ136" s="96"/>
      <c r="CK136" s="96"/>
      <c r="CL136" s="96"/>
      <c r="CM136" s="96"/>
      <c r="CN136" s="96"/>
      <c r="CO136" s="96"/>
      <c r="CP136" s="96"/>
      <c r="CQ136" s="96"/>
      <c r="CR136" s="96"/>
      <c r="CS136" s="96"/>
    </row>
    <row r="137" spans="1:97" x14ac:dyDescent="0.25">
      <c r="A137" s="96"/>
      <c r="B137" s="96" t="s">
        <v>579</v>
      </c>
      <c r="C137" s="96">
        <f>val.Sect8_2.Aircraft_military.Svcs.AIRBUS.USCA</f>
        <v>0</v>
      </c>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c r="AF137" s="96"/>
      <c r="AG137" s="96"/>
      <c r="AH137" s="96"/>
      <c r="AI137" s="96"/>
      <c r="AJ137" s="96"/>
      <c r="AK137" s="96"/>
      <c r="AL137" s="96"/>
      <c r="AM137" s="96"/>
      <c r="AN137" s="96"/>
      <c r="AO137" s="96"/>
      <c r="AP137" s="96"/>
      <c r="AQ137" s="96"/>
      <c r="AR137" s="96"/>
      <c r="AS137" s="96"/>
      <c r="AT137" s="96"/>
      <c r="AU137" s="96"/>
      <c r="AV137" s="96"/>
      <c r="AW137" s="96"/>
      <c r="AX137" s="96"/>
      <c r="AY137" s="96"/>
      <c r="AZ137" s="96"/>
      <c r="BA137" s="96"/>
      <c r="BB137" s="96"/>
      <c r="BC137" s="96"/>
      <c r="BD137" s="96"/>
      <c r="BE137" s="96"/>
      <c r="BF137" s="96"/>
      <c r="BG137" s="96"/>
      <c r="BH137" s="96"/>
      <c r="BI137" s="96"/>
      <c r="BJ137" s="96"/>
      <c r="BK137" s="96"/>
      <c r="BL137" s="96"/>
      <c r="BM137" s="96"/>
      <c r="BN137" s="96"/>
      <c r="BO137" s="96"/>
      <c r="BP137" s="96"/>
      <c r="BQ137" s="96"/>
      <c r="BR137" s="96"/>
      <c r="BS137" s="96"/>
      <c r="BT137" s="96"/>
      <c r="BU137" s="96"/>
      <c r="BV137" s="96"/>
      <c r="BW137" s="96"/>
      <c r="BX137" s="96"/>
      <c r="BY137" s="96"/>
      <c r="BZ137" s="96"/>
      <c r="CA137" s="96"/>
      <c r="CB137" s="96"/>
      <c r="CC137" s="96"/>
      <c r="CD137" s="96"/>
      <c r="CE137" s="96"/>
      <c r="CF137" s="96"/>
      <c r="CG137" s="96"/>
      <c r="CH137" s="96"/>
      <c r="CI137" s="96"/>
      <c r="CJ137" s="96"/>
      <c r="CK137" s="96"/>
      <c r="CL137" s="96"/>
      <c r="CM137" s="96"/>
      <c r="CN137" s="96"/>
      <c r="CO137" s="96"/>
      <c r="CP137" s="96"/>
      <c r="CQ137" s="96"/>
      <c r="CR137" s="96"/>
      <c r="CS137" s="96"/>
    </row>
    <row r="138" spans="1:97" x14ac:dyDescent="0.25">
      <c r="A138" s="96"/>
      <c r="B138" s="96" t="s">
        <v>580</v>
      </c>
      <c r="C138" s="96">
        <f>val.Sect8_2.Aircraft_military.Svcs.nonAIRBUS.ROW</f>
        <v>0</v>
      </c>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96"/>
      <c r="AG138" s="96"/>
      <c r="AH138" s="96"/>
      <c r="AI138" s="96"/>
      <c r="AJ138" s="96"/>
      <c r="AK138" s="96"/>
      <c r="AL138" s="96"/>
      <c r="AM138" s="96"/>
      <c r="AN138" s="96"/>
      <c r="AO138" s="96"/>
      <c r="AP138" s="96"/>
      <c r="AQ138" s="96"/>
      <c r="AR138" s="96"/>
      <c r="AS138" s="96"/>
      <c r="AT138" s="96"/>
      <c r="AU138" s="96"/>
      <c r="AV138" s="96"/>
      <c r="AW138" s="96"/>
      <c r="AX138" s="96"/>
      <c r="AY138" s="96"/>
      <c r="AZ138" s="96"/>
      <c r="BA138" s="96"/>
      <c r="BB138" s="96"/>
      <c r="BC138" s="96"/>
      <c r="BD138" s="96"/>
      <c r="BE138" s="96"/>
      <c r="BF138" s="96"/>
      <c r="BG138" s="96"/>
      <c r="BH138" s="96"/>
      <c r="BI138" s="96"/>
      <c r="BJ138" s="96"/>
      <c r="BK138" s="96"/>
      <c r="BL138" s="96"/>
      <c r="BM138" s="96"/>
      <c r="BN138" s="96"/>
      <c r="BO138" s="96"/>
      <c r="BP138" s="96"/>
      <c r="BQ138" s="96"/>
      <c r="BR138" s="96"/>
      <c r="BS138" s="96"/>
      <c r="BT138" s="96"/>
      <c r="BU138" s="96"/>
      <c r="BV138" s="96"/>
      <c r="BW138" s="96"/>
      <c r="BX138" s="96"/>
      <c r="BY138" s="96"/>
      <c r="BZ138" s="96"/>
      <c r="CA138" s="96"/>
      <c r="CB138" s="96"/>
      <c r="CC138" s="96"/>
      <c r="CD138" s="96"/>
      <c r="CE138" s="96"/>
      <c r="CF138" s="96"/>
      <c r="CG138" s="96"/>
      <c r="CH138" s="96"/>
      <c r="CI138" s="96"/>
      <c r="CJ138" s="96"/>
      <c r="CK138" s="96"/>
      <c r="CL138" s="96"/>
      <c r="CM138" s="96"/>
      <c r="CN138" s="96"/>
      <c r="CO138" s="96"/>
      <c r="CP138" s="96"/>
      <c r="CQ138" s="96"/>
      <c r="CR138" s="96"/>
      <c r="CS138" s="96"/>
    </row>
    <row r="139" spans="1:97" x14ac:dyDescent="0.25">
      <c r="A139" s="96"/>
      <c r="B139" s="96" t="s">
        <v>581</v>
      </c>
      <c r="C139" s="96">
        <f>val.Sect8_2.Aircraft_military.Svcs.nonAIRBUS.USCA</f>
        <v>0</v>
      </c>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96"/>
      <c r="AS139" s="96"/>
      <c r="AT139" s="96"/>
      <c r="AU139" s="96"/>
      <c r="AV139" s="96"/>
      <c r="AW139" s="96"/>
      <c r="AX139" s="96"/>
      <c r="AY139" s="96"/>
      <c r="AZ139" s="96"/>
      <c r="BA139" s="96"/>
      <c r="BB139" s="96"/>
      <c r="BC139" s="96"/>
      <c r="BD139" s="96"/>
      <c r="BE139" s="96"/>
      <c r="BF139" s="96"/>
      <c r="BG139" s="96"/>
      <c r="BH139" s="96"/>
      <c r="BI139" s="96"/>
      <c r="BJ139" s="96"/>
      <c r="BK139" s="96"/>
      <c r="BL139" s="96"/>
      <c r="BM139" s="96"/>
      <c r="BN139" s="96"/>
      <c r="BO139" s="96"/>
      <c r="BP139" s="96"/>
      <c r="BQ139" s="96"/>
      <c r="BR139" s="96"/>
      <c r="BS139" s="96"/>
      <c r="BT139" s="96"/>
      <c r="BU139" s="96"/>
      <c r="BV139" s="96"/>
      <c r="BW139" s="96"/>
      <c r="BX139" s="96"/>
      <c r="BY139" s="96"/>
      <c r="BZ139" s="96"/>
      <c r="CA139" s="96"/>
      <c r="CB139" s="96"/>
      <c r="CC139" s="96"/>
      <c r="CD139" s="96"/>
      <c r="CE139" s="96"/>
      <c r="CF139" s="96"/>
      <c r="CG139" s="96"/>
      <c r="CH139" s="96"/>
      <c r="CI139" s="96"/>
      <c r="CJ139" s="96"/>
      <c r="CK139" s="96"/>
      <c r="CL139" s="96"/>
      <c r="CM139" s="96"/>
      <c r="CN139" s="96"/>
      <c r="CO139" s="96"/>
      <c r="CP139" s="96"/>
      <c r="CQ139" s="96"/>
      <c r="CR139" s="96"/>
      <c r="CS139" s="96"/>
    </row>
    <row r="140" spans="1:97" x14ac:dyDescent="0.25">
      <c r="A140" s="96"/>
      <c r="B140" s="96" t="s">
        <v>582</v>
      </c>
      <c r="C140" s="96">
        <f>val.Sect8_2.Helicopter_civil.Svcs.AIRBUS.ROW</f>
        <v>0</v>
      </c>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c r="AJ140" s="96"/>
      <c r="AK140" s="96"/>
      <c r="AL140" s="96"/>
      <c r="AM140" s="96"/>
      <c r="AN140" s="96"/>
      <c r="AO140" s="96"/>
      <c r="AP140" s="96"/>
      <c r="AQ140" s="96"/>
      <c r="AR140" s="96"/>
      <c r="AS140" s="96"/>
      <c r="AT140" s="96"/>
      <c r="AU140" s="96"/>
      <c r="AV140" s="96"/>
      <c r="AW140" s="96"/>
      <c r="AX140" s="96"/>
      <c r="AY140" s="96"/>
      <c r="AZ140" s="96"/>
      <c r="BA140" s="96"/>
      <c r="BB140" s="96"/>
      <c r="BC140" s="96"/>
      <c r="BD140" s="96"/>
      <c r="BE140" s="96"/>
      <c r="BF140" s="96"/>
      <c r="BG140" s="96"/>
      <c r="BH140" s="96"/>
      <c r="BI140" s="96"/>
      <c r="BJ140" s="96"/>
      <c r="BK140" s="96"/>
      <c r="BL140" s="96"/>
      <c r="BM140" s="96"/>
      <c r="BN140" s="96"/>
      <c r="BO140" s="96"/>
      <c r="BP140" s="96"/>
      <c r="BQ140" s="96"/>
      <c r="BR140" s="96"/>
      <c r="BS140" s="96"/>
      <c r="BT140" s="96"/>
      <c r="BU140" s="96"/>
      <c r="BV140" s="96"/>
      <c r="BW140" s="96"/>
      <c r="BX140" s="96"/>
      <c r="BY140" s="96"/>
      <c r="BZ140" s="96"/>
      <c r="CA140" s="96"/>
      <c r="CB140" s="96"/>
      <c r="CC140" s="96"/>
      <c r="CD140" s="96"/>
      <c r="CE140" s="96"/>
      <c r="CF140" s="96"/>
      <c r="CG140" s="96"/>
      <c r="CH140" s="96"/>
      <c r="CI140" s="96"/>
      <c r="CJ140" s="96"/>
      <c r="CK140" s="96"/>
      <c r="CL140" s="96"/>
      <c r="CM140" s="96"/>
      <c r="CN140" s="96"/>
      <c r="CO140" s="96"/>
      <c r="CP140" s="96"/>
      <c r="CQ140" s="96"/>
      <c r="CR140" s="96"/>
      <c r="CS140" s="96"/>
    </row>
    <row r="141" spans="1:97" x14ac:dyDescent="0.25">
      <c r="A141" s="96"/>
      <c r="B141" s="96" t="s">
        <v>583</v>
      </c>
      <c r="C141" s="96">
        <f>val.Sect8_2.Helicopter_civil.Svcs.AIRBUS.USCA</f>
        <v>0</v>
      </c>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c r="AF141" s="96"/>
      <c r="AG141" s="96"/>
      <c r="AH141" s="96"/>
      <c r="AI141" s="96"/>
      <c r="AJ141" s="96"/>
      <c r="AK141" s="96"/>
      <c r="AL141" s="96"/>
      <c r="AM141" s="96"/>
      <c r="AN141" s="96"/>
      <c r="AO141" s="96"/>
      <c r="AP141" s="96"/>
      <c r="AQ141" s="96"/>
      <c r="AR141" s="96"/>
      <c r="AS141" s="96"/>
      <c r="AT141" s="96"/>
      <c r="AU141" s="96"/>
      <c r="AV141" s="96"/>
      <c r="AW141" s="96"/>
      <c r="AX141" s="96"/>
      <c r="AY141" s="96"/>
      <c r="AZ141" s="96"/>
      <c r="BA141" s="96"/>
      <c r="BB141" s="96"/>
      <c r="BC141" s="96"/>
      <c r="BD141" s="96"/>
      <c r="BE141" s="96"/>
      <c r="BF141" s="96"/>
      <c r="BG141" s="96"/>
      <c r="BH141" s="96"/>
      <c r="BI141" s="96"/>
      <c r="BJ141" s="96"/>
      <c r="BK141" s="96"/>
      <c r="BL141" s="96"/>
      <c r="BM141" s="96"/>
      <c r="BN141" s="96"/>
      <c r="BO141" s="96"/>
      <c r="BP141" s="96"/>
      <c r="BQ141" s="96"/>
      <c r="BR141" s="96"/>
      <c r="BS141" s="96"/>
      <c r="BT141" s="96"/>
      <c r="BU141" s="96"/>
      <c r="BV141" s="96"/>
      <c r="BW141" s="96"/>
      <c r="BX141" s="96"/>
      <c r="BY141" s="96"/>
      <c r="BZ141" s="96"/>
      <c r="CA141" s="96"/>
      <c r="CB141" s="96"/>
      <c r="CC141" s="96"/>
      <c r="CD141" s="96"/>
      <c r="CE141" s="96"/>
      <c r="CF141" s="96"/>
      <c r="CG141" s="96"/>
      <c r="CH141" s="96"/>
      <c r="CI141" s="96"/>
      <c r="CJ141" s="96"/>
      <c r="CK141" s="96"/>
      <c r="CL141" s="96"/>
      <c r="CM141" s="96"/>
      <c r="CN141" s="96"/>
      <c r="CO141" s="96"/>
      <c r="CP141" s="96"/>
      <c r="CQ141" s="96"/>
      <c r="CR141" s="96"/>
      <c r="CS141" s="96"/>
    </row>
    <row r="142" spans="1:97" x14ac:dyDescent="0.25">
      <c r="A142" s="96"/>
      <c r="B142" s="96" t="s">
        <v>584</v>
      </c>
      <c r="C142" s="96">
        <f>val.Sect8_2.Helicopter_civil.Svcs.nonAIRBUS.ROW</f>
        <v>0</v>
      </c>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96"/>
      <c r="AG142" s="96"/>
      <c r="AH142" s="96"/>
      <c r="AI142" s="96"/>
      <c r="AJ142" s="96"/>
      <c r="AK142" s="96"/>
      <c r="AL142" s="96"/>
      <c r="AM142" s="96"/>
      <c r="AN142" s="96"/>
      <c r="AO142" s="96"/>
      <c r="AP142" s="96"/>
      <c r="AQ142" s="96"/>
      <c r="AR142" s="96"/>
      <c r="AS142" s="96"/>
      <c r="AT142" s="96"/>
      <c r="AU142" s="96"/>
      <c r="AV142" s="96"/>
      <c r="AW142" s="96"/>
      <c r="AX142" s="96"/>
      <c r="AY142" s="96"/>
      <c r="AZ142" s="96"/>
      <c r="BA142" s="96"/>
      <c r="BB142" s="96"/>
      <c r="BC142" s="96"/>
      <c r="BD142" s="96"/>
      <c r="BE142" s="96"/>
      <c r="BF142" s="96"/>
      <c r="BG142" s="96"/>
      <c r="BH142" s="96"/>
      <c r="BI142" s="96"/>
      <c r="BJ142" s="96"/>
      <c r="BK142" s="96"/>
      <c r="BL142" s="96"/>
      <c r="BM142" s="96"/>
      <c r="BN142" s="96"/>
      <c r="BO142" s="96"/>
      <c r="BP142" s="96"/>
      <c r="BQ142" s="96"/>
      <c r="BR142" s="96"/>
      <c r="BS142" s="96"/>
      <c r="BT142" s="96"/>
      <c r="BU142" s="96"/>
      <c r="BV142" s="96"/>
      <c r="BW142" s="96"/>
      <c r="BX142" s="96"/>
      <c r="BY142" s="96"/>
      <c r="BZ142" s="96"/>
      <c r="CA142" s="96"/>
      <c r="CB142" s="96"/>
      <c r="CC142" s="96"/>
      <c r="CD142" s="96"/>
      <c r="CE142" s="96"/>
      <c r="CF142" s="96"/>
      <c r="CG142" s="96"/>
      <c r="CH142" s="96"/>
      <c r="CI142" s="96"/>
      <c r="CJ142" s="96"/>
      <c r="CK142" s="96"/>
      <c r="CL142" s="96"/>
      <c r="CM142" s="96"/>
      <c r="CN142" s="96"/>
      <c r="CO142" s="96"/>
      <c r="CP142" s="96"/>
      <c r="CQ142" s="96"/>
      <c r="CR142" s="96"/>
      <c r="CS142" s="96"/>
    </row>
    <row r="143" spans="1:97" x14ac:dyDescent="0.25">
      <c r="A143" s="96"/>
      <c r="B143" s="96" t="s">
        <v>585</v>
      </c>
      <c r="C143" s="96">
        <f>val.Sect8_2.Helicopter_civil.Svcs.nonAIRBUS.USCA</f>
        <v>0</v>
      </c>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c r="AF143" s="96"/>
      <c r="AG143" s="96"/>
      <c r="AH143" s="96"/>
      <c r="AI143" s="96"/>
      <c r="AJ143" s="96"/>
      <c r="AK143" s="96"/>
      <c r="AL143" s="96"/>
      <c r="AM143" s="96"/>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6"/>
      <c r="BN143" s="96"/>
      <c r="BO143" s="96"/>
      <c r="BP143" s="96"/>
      <c r="BQ143" s="96"/>
      <c r="BR143" s="96"/>
      <c r="BS143" s="96"/>
      <c r="BT143" s="96"/>
      <c r="BU143" s="96"/>
      <c r="BV143" s="96"/>
      <c r="BW143" s="96"/>
      <c r="BX143" s="96"/>
      <c r="BY143" s="96"/>
      <c r="BZ143" s="96"/>
      <c r="CA143" s="96"/>
      <c r="CB143" s="96"/>
      <c r="CC143" s="96"/>
      <c r="CD143" s="96"/>
      <c r="CE143" s="96"/>
      <c r="CF143" s="96"/>
      <c r="CG143" s="96"/>
      <c r="CH143" s="96"/>
      <c r="CI143" s="96"/>
      <c r="CJ143" s="96"/>
      <c r="CK143" s="96"/>
      <c r="CL143" s="96"/>
      <c r="CM143" s="96"/>
      <c r="CN143" s="96"/>
      <c r="CO143" s="96"/>
      <c r="CP143" s="96"/>
      <c r="CQ143" s="96"/>
      <c r="CR143" s="96"/>
      <c r="CS143" s="96"/>
    </row>
    <row r="144" spans="1:97" x14ac:dyDescent="0.25">
      <c r="A144" s="96"/>
      <c r="B144" s="96" t="s">
        <v>586</v>
      </c>
      <c r="C144" s="96">
        <f>val.Sect8_2.Helicopter_military.Svcs.AIRBUS.ROW</f>
        <v>0</v>
      </c>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96"/>
      <c r="AG144" s="96"/>
      <c r="AH144" s="96"/>
      <c r="AI144" s="96"/>
      <c r="AJ144" s="96"/>
      <c r="AK144" s="96"/>
      <c r="AL144" s="96"/>
      <c r="AM144" s="96"/>
      <c r="AN144" s="96"/>
      <c r="AO144" s="96"/>
      <c r="AP144" s="96"/>
      <c r="AQ144" s="96"/>
      <c r="AR144" s="96"/>
      <c r="AS144" s="96"/>
      <c r="AT144" s="96"/>
      <c r="AU144" s="96"/>
      <c r="AV144" s="96"/>
      <c r="AW144" s="96"/>
      <c r="AX144" s="96"/>
      <c r="AY144" s="96"/>
      <c r="AZ144" s="96"/>
      <c r="BA144" s="96"/>
      <c r="BB144" s="96"/>
      <c r="BC144" s="96"/>
      <c r="BD144" s="96"/>
      <c r="BE144" s="96"/>
      <c r="BF144" s="96"/>
      <c r="BG144" s="96"/>
      <c r="BH144" s="96"/>
      <c r="BI144" s="96"/>
      <c r="BJ144" s="96"/>
      <c r="BK144" s="96"/>
      <c r="BL144" s="96"/>
      <c r="BM144" s="96"/>
      <c r="BN144" s="96"/>
      <c r="BO144" s="96"/>
      <c r="BP144" s="96"/>
      <c r="BQ144" s="96"/>
      <c r="BR144" s="96"/>
      <c r="BS144" s="96"/>
      <c r="BT144" s="96"/>
      <c r="BU144" s="96"/>
      <c r="BV144" s="96"/>
      <c r="BW144" s="96"/>
      <c r="BX144" s="96"/>
      <c r="BY144" s="96"/>
      <c r="BZ144" s="96"/>
      <c r="CA144" s="96"/>
      <c r="CB144" s="96"/>
      <c r="CC144" s="96"/>
      <c r="CD144" s="96"/>
      <c r="CE144" s="96"/>
      <c r="CF144" s="96"/>
      <c r="CG144" s="96"/>
      <c r="CH144" s="96"/>
      <c r="CI144" s="96"/>
      <c r="CJ144" s="96"/>
      <c r="CK144" s="96"/>
      <c r="CL144" s="96"/>
      <c r="CM144" s="96"/>
      <c r="CN144" s="96"/>
      <c r="CO144" s="96"/>
      <c r="CP144" s="96"/>
      <c r="CQ144" s="96"/>
      <c r="CR144" s="96"/>
      <c r="CS144" s="96"/>
    </row>
    <row r="145" spans="1:97" x14ac:dyDescent="0.25">
      <c r="A145" s="96"/>
      <c r="B145" s="96" t="s">
        <v>587</v>
      </c>
      <c r="C145" s="96">
        <f>val.Sect8_2.Helicopter_military.Svcs.AIRBUS.USCA</f>
        <v>0</v>
      </c>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c r="AF145" s="96"/>
      <c r="AG145" s="96"/>
      <c r="AH145" s="96"/>
      <c r="AI145" s="96"/>
      <c r="AJ145" s="96"/>
      <c r="AK145" s="96"/>
      <c r="AL145" s="96"/>
      <c r="AM145" s="96"/>
      <c r="AN145" s="96"/>
      <c r="AO145" s="96"/>
      <c r="AP145" s="96"/>
      <c r="AQ145" s="96"/>
      <c r="AR145" s="96"/>
      <c r="AS145" s="96"/>
      <c r="AT145" s="96"/>
      <c r="AU145" s="96"/>
      <c r="AV145" s="96"/>
      <c r="AW145" s="96"/>
      <c r="AX145" s="96"/>
      <c r="AY145" s="96"/>
      <c r="AZ145" s="96"/>
      <c r="BA145" s="96"/>
      <c r="BB145" s="96"/>
      <c r="BC145" s="96"/>
      <c r="BD145" s="96"/>
      <c r="BE145" s="96"/>
      <c r="BF145" s="96"/>
      <c r="BG145" s="96"/>
      <c r="BH145" s="96"/>
      <c r="BI145" s="96"/>
      <c r="BJ145" s="96"/>
      <c r="BK145" s="96"/>
      <c r="BL145" s="96"/>
      <c r="BM145" s="96"/>
      <c r="BN145" s="96"/>
      <c r="BO145" s="96"/>
      <c r="BP145" s="96"/>
      <c r="BQ145" s="96"/>
      <c r="BR145" s="96"/>
      <c r="BS145" s="96"/>
      <c r="BT145" s="96"/>
      <c r="BU145" s="96"/>
      <c r="BV145" s="96"/>
      <c r="BW145" s="96"/>
      <c r="BX145" s="96"/>
      <c r="BY145" s="96"/>
      <c r="BZ145" s="96"/>
      <c r="CA145" s="96"/>
      <c r="CB145" s="96"/>
      <c r="CC145" s="96"/>
      <c r="CD145" s="96"/>
      <c r="CE145" s="96"/>
      <c r="CF145" s="96"/>
      <c r="CG145" s="96"/>
      <c r="CH145" s="96"/>
      <c r="CI145" s="96"/>
      <c r="CJ145" s="96"/>
      <c r="CK145" s="96"/>
      <c r="CL145" s="96"/>
      <c r="CM145" s="96"/>
      <c r="CN145" s="96"/>
      <c r="CO145" s="96"/>
      <c r="CP145" s="96"/>
      <c r="CQ145" s="96"/>
      <c r="CR145" s="96"/>
      <c r="CS145" s="96"/>
    </row>
    <row r="146" spans="1:97" x14ac:dyDescent="0.25">
      <c r="A146" s="96"/>
      <c r="B146" s="96" t="s">
        <v>588</v>
      </c>
      <c r="C146" s="96">
        <f>val.Sect8_2.Helicopter_military.Svcs.nonAIRBUS.ROW</f>
        <v>0</v>
      </c>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c r="AG146" s="96"/>
      <c r="AH146" s="96"/>
      <c r="AI146" s="96"/>
      <c r="AJ146" s="96"/>
      <c r="AK146" s="96"/>
      <c r="AL146" s="96"/>
      <c r="AM146" s="96"/>
      <c r="AN146" s="96"/>
      <c r="AO146" s="96"/>
      <c r="AP146" s="96"/>
      <c r="AQ146" s="96"/>
      <c r="AR146" s="96"/>
      <c r="AS146" s="96"/>
      <c r="AT146" s="96"/>
      <c r="AU146" s="96"/>
      <c r="AV146" s="96"/>
      <c r="AW146" s="96"/>
      <c r="AX146" s="96"/>
      <c r="AY146" s="96"/>
      <c r="AZ146" s="96"/>
      <c r="BA146" s="96"/>
      <c r="BB146" s="96"/>
      <c r="BC146" s="96"/>
      <c r="BD146" s="96"/>
      <c r="BE146" s="96"/>
      <c r="BF146" s="96"/>
      <c r="BG146" s="96"/>
      <c r="BH146" s="96"/>
      <c r="BI146" s="96"/>
      <c r="BJ146" s="96"/>
      <c r="BK146" s="96"/>
      <c r="BL146" s="96"/>
      <c r="BM146" s="96"/>
      <c r="BN146" s="96"/>
      <c r="BO146" s="96"/>
      <c r="BP146" s="96"/>
      <c r="BQ146" s="96"/>
      <c r="BR146" s="96"/>
      <c r="BS146" s="96"/>
      <c r="BT146" s="96"/>
      <c r="BU146" s="96"/>
      <c r="BV146" s="96"/>
      <c r="BW146" s="96"/>
      <c r="BX146" s="96"/>
      <c r="BY146" s="96"/>
      <c r="BZ146" s="96"/>
      <c r="CA146" s="96"/>
      <c r="CB146" s="96"/>
      <c r="CC146" s="96"/>
      <c r="CD146" s="96"/>
      <c r="CE146" s="96"/>
      <c r="CF146" s="96"/>
      <c r="CG146" s="96"/>
      <c r="CH146" s="96"/>
      <c r="CI146" s="96"/>
      <c r="CJ146" s="96"/>
      <c r="CK146" s="96"/>
      <c r="CL146" s="96"/>
      <c r="CM146" s="96"/>
      <c r="CN146" s="96"/>
      <c r="CO146" s="96"/>
      <c r="CP146" s="96"/>
      <c r="CQ146" s="96"/>
      <c r="CR146" s="96"/>
      <c r="CS146" s="96"/>
    </row>
    <row r="147" spans="1:97" x14ac:dyDescent="0.25">
      <c r="A147" s="96"/>
      <c r="B147" s="96" t="s">
        <v>589</v>
      </c>
      <c r="C147" s="96">
        <f>val.Sect8_2.Helicopter_military.Svcs.nonAIRBUS.USCA</f>
        <v>0</v>
      </c>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6"/>
      <c r="BC147" s="96"/>
      <c r="BD147" s="96"/>
      <c r="BE147" s="96"/>
      <c r="BF147" s="96"/>
      <c r="BG147" s="96"/>
      <c r="BH147" s="96"/>
      <c r="BI147" s="96"/>
      <c r="BJ147" s="96"/>
      <c r="BK147" s="96"/>
      <c r="BL147" s="96"/>
      <c r="BM147" s="96"/>
      <c r="BN147" s="96"/>
      <c r="BO147" s="96"/>
      <c r="BP147" s="96"/>
      <c r="BQ147" s="96"/>
      <c r="BR147" s="96"/>
      <c r="BS147" s="96"/>
      <c r="BT147" s="96"/>
      <c r="BU147" s="96"/>
      <c r="BV147" s="96"/>
      <c r="BW147" s="96"/>
      <c r="BX147" s="96"/>
      <c r="BY147" s="96"/>
      <c r="BZ147" s="96"/>
      <c r="CA147" s="96"/>
      <c r="CB147" s="96"/>
      <c r="CC147" s="96"/>
      <c r="CD147" s="96"/>
      <c r="CE147" s="96"/>
      <c r="CF147" s="96"/>
      <c r="CG147" s="96"/>
      <c r="CH147" s="96"/>
      <c r="CI147" s="96"/>
      <c r="CJ147" s="96"/>
      <c r="CK147" s="96"/>
      <c r="CL147" s="96"/>
      <c r="CM147" s="96"/>
      <c r="CN147" s="96"/>
      <c r="CO147" s="96"/>
      <c r="CP147" s="96"/>
      <c r="CQ147" s="96"/>
      <c r="CR147" s="96"/>
      <c r="CS147" s="96"/>
    </row>
    <row r="148" spans="1:97" x14ac:dyDescent="0.25">
      <c r="A148" s="96"/>
      <c r="B148" s="96" t="s">
        <v>590</v>
      </c>
      <c r="C148" s="96">
        <f>val.Sect8_2.Space.Svcs.AIRBUS.ROW</f>
        <v>0</v>
      </c>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c r="AF148" s="96"/>
      <c r="AG148" s="96"/>
      <c r="AH148" s="96"/>
      <c r="AI148" s="96"/>
      <c r="AJ148" s="96"/>
      <c r="AK148" s="96"/>
      <c r="AL148" s="96"/>
      <c r="AM148" s="96"/>
      <c r="AN148" s="96"/>
      <c r="AO148" s="96"/>
      <c r="AP148" s="96"/>
      <c r="AQ148" s="96"/>
      <c r="AR148" s="96"/>
      <c r="AS148" s="96"/>
      <c r="AT148" s="96"/>
      <c r="AU148" s="96"/>
      <c r="AV148" s="96"/>
      <c r="AW148" s="96"/>
      <c r="AX148" s="96"/>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6"/>
      <c r="BU148" s="96"/>
      <c r="BV148" s="96"/>
      <c r="BW148" s="96"/>
      <c r="BX148" s="96"/>
      <c r="BY148" s="96"/>
      <c r="BZ148" s="96"/>
      <c r="CA148" s="96"/>
      <c r="CB148" s="96"/>
      <c r="CC148" s="96"/>
      <c r="CD148" s="96"/>
      <c r="CE148" s="96"/>
      <c r="CF148" s="96"/>
      <c r="CG148" s="96"/>
      <c r="CH148" s="96"/>
      <c r="CI148" s="96"/>
      <c r="CJ148" s="96"/>
      <c r="CK148" s="96"/>
      <c r="CL148" s="96"/>
      <c r="CM148" s="96"/>
      <c r="CN148" s="96"/>
      <c r="CO148" s="96"/>
      <c r="CP148" s="96"/>
      <c r="CQ148" s="96"/>
      <c r="CR148" s="96"/>
      <c r="CS148" s="96"/>
    </row>
    <row r="149" spans="1:97" x14ac:dyDescent="0.25">
      <c r="A149" s="96"/>
      <c r="B149" s="96" t="s">
        <v>591</v>
      </c>
      <c r="C149" s="96">
        <f>val.Sect8_2.Space.Svcs.AIRBUS.USCA</f>
        <v>0</v>
      </c>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c r="AE149" s="96"/>
      <c r="AF149" s="96"/>
      <c r="AG149" s="96"/>
      <c r="AH149" s="96"/>
      <c r="AI149" s="96"/>
      <c r="AJ149" s="96"/>
      <c r="AK149" s="96"/>
      <c r="AL149" s="96"/>
      <c r="AM149" s="96"/>
      <c r="AN149" s="96"/>
      <c r="AO149" s="96"/>
      <c r="AP149" s="96"/>
      <c r="AQ149" s="96"/>
      <c r="AR149" s="96"/>
      <c r="AS149" s="96"/>
      <c r="AT149" s="96"/>
      <c r="AU149" s="96"/>
      <c r="AV149" s="96"/>
      <c r="AW149" s="96"/>
      <c r="AX149" s="96"/>
      <c r="AY149" s="96"/>
      <c r="AZ149" s="96"/>
      <c r="BA149" s="96"/>
      <c r="BB149" s="96"/>
      <c r="BC149" s="96"/>
      <c r="BD149" s="96"/>
      <c r="BE149" s="96"/>
      <c r="BF149" s="96"/>
      <c r="BG149" s="96"/>
      <c r="BH149" s="96"/>
      <c r="BI149" s="96"/>
      <c r="BJ149" s="96"/>
      <c r="BK149" s="96"/>
      <c r="BL149" s="96"/>
      <c r="BM149" s="96"/>
      <c r="BN149" s="96"/>
      <c r="BO149" s="96"/>
      <c r="BP149" s="96"/>
      <c r="BQ149" s="96"/>
      <c r="BR149" s="96"/>
      <c r="BS149" s="96"/>
      <c r="BT149" s="96"/>
      <c r="BU149" s="96"/>
      <c r="BV149" s="96"/>
      <c r="BW149" s="96"/>
      <c r="BX149" s="96"/>
      <c r="BY149" s="96"/>
      <c r="BZ149" s="96"/>
      <c r="CA149" s="96"/>
      <c r="CB149" s="96"/>
      <c r="CC149" s="96"/>
      <c r="CD149" s="96"/>
      <c r="CE149" s="96"/>
      <c r="CF149" s="96"/>
      <c r="CG149" s="96"/>
      <c r="CH149" s="96"/>
      <c r="CI149" s="96"/>
      <c r="CJ149" s="96"/>
      <c r="CK149" s="96"/>
      <c r="CL149" s="96"/>
      <c r="CM149" s="96"/>
      <c r="CN149" s="96"/>
      <c r="CO149" s="96"/>
      <c r="CP149" s="96"/>
      <c r="CQ149" s="96"/>
      <c r="CR149" s="96"/>
      <c r="CS149" s="96"/>
    </row>
    <row r="150" spans="1:97" x14ac:dyDescent="0.25">
      <c r="A150" s="96"/>
      <c r="B150" s="96" t="s">
        <v>592</v>
      </c>
      <c r="C150" s="96">
        <f>val.Sect8_2.Space.Svcs.nonAIRBUS.ROW</f>
        <v>0</v>
      </c>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c r="AE150" s="96"/>
      <c r="AF150" s="96"/>
      <c r="AG150" s="96"/>
      <c r="AH150" s="96"/>
      <c r="AI150" s="96"/>
      <c r="AJ150" s="96"/>
      <c r="AK150" s="96"/>
      <c r="AL150" s="96"/>
      <c r="AM150" s="96"/>
      <c r="AN150" s="96"/>
      <c r="AO150" s="96"/>
      <c r="AP150" s="96"/>
      <c r="AQ150" s="96"/>
      <c r="AR150" s="96"/>
      <c r="AS150" s="96"/>
      <c r="AT150" s="96"/>
      <c r="AU150" s="96"/>
      <c r="AV150" s="96"/>
      <c r="AW150" s="96"/>
      <c r="AX150" s="96"/>
      <c r="AY150" s="96"/>
      <c r="AZ150" s="96"/>
      <c r="BA150" s="96"/>
      <c r="BB150" s="96"/>
      <c r="BC150" s="96"/>
      <c r="BD150" s="96"/>
      <c r="BE150" s="96"/>
      <c r="BF150" s="96"/>
      <c r="BG150" s="96"/>
      <c r="BH150" s="96"/>
      <c r="BI150" s="96"/>
      <c r="BJ150" s="96"/>
      <c r="BK150" s="96"/>
      <c r="BL150" s="96"/>
      <c r="BM150" s="96"/>
      <c r="BN150" s="96"/>
      <c r="BO150" s="96"/>
      <c r="BP150" s="96"/>
      <c r="BQ150" s="96"/>
      <c r="BR150" s="96"/>
      <c r="BS150" s="96"/>
      <c r="BT150" s="96"/>
      <c r="BU150" s="96"/>
      <c r="BV150" s="96"/>
      <c r="BW150" s="96"/>
      <c r="BX150" s="96"/>
      <c r="BY150" s="96"/>
      <c r="BZ150" s="96"/>
      <c r="CA150" s="96"/>
      <c r="CB150" s="96"/>
      <c r="CC150" s="96"/>
      <c r="CD150" s="96"/>
      <c r="CE150" s="96"/>
      <c r="CF150" s="96"/>
      <c r="CG150" s="96"/>
      <c r="CH150" s="96"/>
      <c r="CI150" s="96"/>
      <c r="CJ150" s="96"/>
      <c r="CK150" s="96"/>
      <c r="CL150" s="96"/>
      <c r="CM150" s="96"/>
      <c r="CN150" s="96"/>
      <c r="CO150" s="96"/>
      <c r="CP150" s="96"/>
      <c r="CQ150" s="96"/>
      <c r="CR150" s="96"/>
      <c r="CS150" s="96"/>
    </row>
    <row r="151" spans="1:97" x14ac:dyDescent="0.25">
      <c r="A151" s="96"/>
      <c r="B151" s="96" t="s">
        <v>593</v>
      </c>
      <c r="C151" s="96">
        <f>val.Sect8_2.Space.Svcs.nonAIRBUS.USCA</f>
        <v>0</v>
      </c>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96"/>
      <c r="AS151" s="96"/>
      <c r="AT151" s="96"/>
      <c r="AU151" s="96"/>
      <c r="AV151" s="96"/>
      <c r="AW151" s="96"/>
      <c r="AX151" s="96"/>
      <c r="AY151" s="96"/>
      <c r="AZ151" s="96"/>
      <c r="BA151" s="96"/>
      <c r="BB151" s="96"/>
      <c r="BC151" s="96"/>
      <c r="BD151" s="96"/>
      <c r="BE151" s="96"/>
      <c r="BF151" s="96"/>
      <c r="BG151" s="96"/>
      <c r="BH151" s="96"/>
      <c r="BI151" s="96"/>
      <c r="BJ151" s="96"/>
      <c r="BK151" s="96"/>
      <c r="BL151" s="96"/>
      <c r="BM151" s="96"/>
      <c r="BN151" s="96"/>
      <c r="BO151" s="96"/>
      <c r="BP151" s="96"/>
      <c r="BQ151" s="96"/>
      <c r="BR151" s="96"/>
      <c r="BS151" s="96"/>
      <c r="BT151" s="96"/>
      <c r="BU151" s="96"/>
      <c r="BV151" s="96"/>
      <c r="BW151" s="96"/>
      <c r="BX151" s="96"/>
      <c r="BY151" s="96"/>
      <c r="BZ151" s="96"/>
      <c r="CA151" s="96"/>
      <c r="CB151" s="96"/>
      <c r="CC151" s="96"/>
      <c r="CD151" s="96"/>
      <c r="CE151" s="96"/>
      <c r="CF151" s="96"/>
      <c r="CG151" s="96"/>
      <c r="CH151" s="96"/>
      <c r="CI151" s="96"/>
      <c r="CJ151" s="96"/>
      <c r="CK151" s="96"/>
      <c r="CL151" s="96"/>
      <c r="CM151" s="96"/>
      <c r="CN151" s="96"/>
      <c r="CO151" s="96"/>
      <c r="CP151" s="96"/>
      <c r="CQ151" s="96"/>
      <c r="CR151" s="96"/>
      <c r="CS151" s="96"/>
    </row>
    <row r="152" spans="1:97" x14ac:dyDescent="0.25">
      <c r="A152" s="96"/>
      <c r="B152" s="96" t="s">
        <v>594</v>
      </c>
      <c r="C152" s="96">
        <f>val.Sect8_3.Aeronautics_civil.Labr.AIRBUS.ROW</f>
        <v>0</v>
      </c>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c r="AJ152" s="96"/>
      <c r="AK152" s="96"/>
      <c r="AL152" s="96"/>
      <c r="AM152" s="96"/>
      <c r="AN152" s="96"/>
      <c r="AO152" s="96"/>
      <c r="AP152" s="96"/>
      <c r="AQ152" s="96"/>
      <c r="AR152" s="96"/>
      <c r="AS152" s="96"/>
      <c r="AT152" s="96"/>
      <c r="AU152" s="96"/>
      <c r="AV152" s="96"/>
      <c r="AW152" s="96"/>
      <c r="AX152" s="96"/>
      <c r="AY152" s="96"/>
      <c r="AZ152" s="96"/>
      <c r="BA152" s="96"/>
      <c r="BB152" s="96"/>
      <c r="BC152" s="96"/>
      <c r="BD152" s="96"/>
      <c r="BE152" s="96"/>
      <c r="BF152" s="96"/>
      <c r="BG152" s="96"/>
      <c r="BH152" s="96"/>
      <c r="BI152" s="96"/>
      <c r="BJ152" s="96"/>
      <c r="BK152" s="96"/>
      <c r="BL152" s="96"/>
      <c r="BM152" s="96"/>
      <c r="BN152" s="96"/>
      <c r="BO152" s="96"/>
      <c r="BP152" s="96"/>
      <c r="BQ152" s="96"/>
      <c r="BR152" s="96"/>
      <c r="BS152" s="96"/>
      <c r="BT152" s="96"/>
      <c r="BU152" s="96"/>
      <c r="BV152" s="96"/>
      <c r="BW152" s="96"/>
      <c r="BX152" s="96"/>
      <c r="BY152" s="96"/>
      <c r="BZ152" s="96"/>
      <c r="CA152" s="96"/>
      <c r="CB152" s="96"/>
      <c r="CC152" s="96"/>
      <c r="CD152" s="96"/>
      <c r="CE152" s="96"/>
      <c r="CF152" s="96"/>
      <c r="CG152" s="96"/>
      <c r="CH152" s="96"/>
      <c r="CI152" s="96"/>
      <c r="CJ152" s="96"/>
      <c r="CK152" s="96"/>
      <c r="CL152" s="96"/>
      <c r="CM152" s="96"/>
      <c r="CN152" s="96"/>
      <c r="CO152" s="96"/>
      <c r="CP152" s="96"/>
      <c r="CQ152" s="96"/>
      <c r="CR152" s="96"/>
      <c r="CS152" s="96"/>
    </row>
    <row r="153" spans="1:97" x14ac:dyDescent="0.25">
      <c r="A153" s="96"/>
      <c r="B153" s="96" t="s">
        <v>595</v>
      </c>
      <c r="C153" s="96">
        <f>val.Sect8_3.Aeronautics_civil.Labr.AIRBUS.USCA</f>
        <v>0</v>
      </c>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96"/>
      <c r="AW153" s="96"/>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6"/>
      <c r="BU153" s="96"/>
      <c r="BV153" s="96"/>
      <c r="BW153" s="96"/>
      <c r="BX153" s="96"/>
      <c r="BY153" s="96"/>
      <c r="BZ153" s="96"/>
      <c r="CA153" s="96"/>
      <c r="CB153" s="96"/>
      <c r="CC153" s="96"/>
      <c r="CD153" s="96"/>
      <c r="CE153" s="96"/>
      <c r="CF153" s="96"/>
      <c r="CG153" s="96"/>
      <c r="CH153" s="96"/>
      <c r="CI153" s="96"/>
      <c r="CJ153" s="96"/>
      <c r="CK153" s="96"/>
      <c r="CL153" s="96"/>
      <c r="CM153" s="96"/>
      <c r="CN153" s="96"/>
      <c r="CO153" s="96"/>
      <c r="CP153" s="96"/>
      <c r="CQ153" s="96"/>
      <c r="CR153" s="96"/>
      <c r="CS153" s="96"/>
    </row>
    <row r="154" spans="1:97" x14ac:dyDescent="0.25">
      <c r="A154" s="96"/>
      <c r="B154" s="96" t="s">
        <v>596</v>
      </c>
      <c r="C154" s="96">
        <f>val.Sect8_3.Aeronautics_civil.Labr.nonAIRBUS.ROW</f>
        <v>0</v>
      </c>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96"/>
      <c r="AS154" s="96"/>
      <c r="AT154" s="96"/>
      <c r="AU154" s="96"/>
      <c r="AV154" s="96"/>
      <c r="AW154" s="96"/>
      <c r="AX154" s="96"/>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6"/>
      <c r="BU154" s="96"/>
      <c r="BV154" s="96"/>
      <c r="BW154" s="96"/>
      <c r="BX154" s="96"/>
      <c r="BY154" s="96"/>
      <c r="BZ154" s="96"/>
      <c r="CA154" s="96"/>
      <c r="CB154" s="96"/>
      <c r="CC154" s="96"/>
      <c r="CD154" s="96"/>
      <c r="CE154" s="96"/>
      <c r="CF154" s="96"/>
      <c r="CG154" s="96"/>
      <c r="CH154" s="96"/>
      <c r="CI154" s="96"/>
      <c r="CJ154" s="96"/>
      <c r="CK154" s="96"/>
      <c r="CL154" s="96"/>
      <c r="CM154" s="96"/>
      <c r="CN154" s="96"/>
      <c r="CO154" s="96"/>
      <c r="CP154" s="96"/>
      <c r="CQ154" s="96"/>
      <c r="CR154" s="96"/>
      <c r="CS154" s="96"/>
    </row>
    <row r="155" spans="1:97" x14ac:dyDescent="0.25">
      <c r="A155" s="96"/>
      <c r="B155" s="96" t="s">
        <v>597</v>
      </c>
      <c r="C155" s="96">
        <f>val.Sect8_3.Aeronautics_civil.Labr.nonAIRBUS.USCA</f>
        <v>0</v>
      </c>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96"/>
      <c r="AN155" s="96"/>
      <c r="AO155" s="96"/>
      <c r="AP155" s="96"/>
      <c r="AQ155" s="96"/>
      <c r="AR155" s="96"/>
      <c r="AS155" s="96"/>
      <c r="AT155" s="96"/>
      <c r="AU155" s="96"/>
      <c r="AV155" s="96"/>
      <c r="AW155" s="96"/>
      <c r="AX155" s="96"/>
      <c r="AY155" s="96"/>
      <c r="AZ155" s="96"/>
      <c r="BA155" s="96"/>
      <c r="BB155" s="96"/>
      <c r="BC155" s="96"/>
      <c r="BD155" s="96"/>
      <c r="BE155" s="96"/>
      <c r="BF155" s="96"/>
      <c r="BG155" s="96"/>
      <c r="BH155" s="96"/>
      <c r="BI155" s="96"/>
      <c r="BJ155" s="96"/>
      <c r="BK155" s="96"/>
      <c r="BL155" s="96"/>
      <c r="BM155" s="96"/>
      <c r="BN155" s="96"/>
      <c r="BO155" s="96"/>
      <c r="BP155" s="96"/>
      <c r="BQ155" s="96"/>
      <c r="BR155" s="96"/>
      <c r="BS155" s="96"/>
      <c r="BT155" s="96"/>
      <c r="BU155" s="96"/>
      <c r="BV155" s="96"/>
      <c r="BW155" s="96"/>
      <c r="BX155" s="96"/>
      <c r="BY155" s="96"/>
      <c r="BZ155" s="96"/>
      <c r="CA155" s="96"/>
      <c r="CB155" s="96"/>
      <c r="CC155" s="96"/>
      <c r="CD155" s="96"/>
      <c r="CE155" s="96"/>
      <c r="CF155" s="96"/>
      <c r="CG155" s="96"/>
      <c r="CH155" s="96"/>
      <c r="CI155" s="96"/>
      <c r="CJ155" s="96"/>
      <c r="CK155" s="96"/>
      <c r="CL155" s="96"/>
      <c r="CM155" s="96"/>
      <c r="CN155" s="96"/>
      <c r="CO155" s="96"/>
      <c r="CP155" s="96"/>
      <c r="CQ155" s="96"/>
      <c r="CR155" s="96"/>
      <c r="CS155" s="96"/>
    </row>
    <row r="156" spans="1:97" x14ac:dyDescent="0.25">
      <c r="A156" s="96"/>
      <c r="B156" s="96" t="s">
        <v>598</v>
      </c>
      <c r="C156" s="96">
        <f>val.Sect8_3.Aeronautics_military.Labr.AIRBUS.ROW</f>
        <v>0</v>
      </c>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96"/>
      <c r="AG156" s="96"/>
      <c r="AH156" s="96"/>
      <c r="AI156" s="96"/>
      <c r="AJ156" s="96"/>
      <c r="AK156" s="96"/>
      <c r="AL156" s="96"/>
      <c r="AM156" s="96"/>
      <c r="AN156" s="96"/>
      <c r="AO156" s="96"/>
      <c r="AP156" s="96"/>
      <c r="AQ156" s="96"/>
      <c r="AR156" s="96"/>
      <c r="AS156" s="96"/>
      <c r="AT156" s="96"/>
      <c r="AU156" s="96"/>
      <c r="AV156" s="96"/>
      <c r="AW156" s="96"/>
      <c r="AX156" s="96"/>
      <c r="AY156" s="96"/>
      <c r="AZ156" s="96"/>
      <c r="BA156" s="96"/>
      <c r="BB156" s="96"/>
      <c r="BC156" s="96"/>
      <c r="BD156" s="96"/>
      <c r="BE156" s="96"/>
      <c r="BF156" s="96"/>
      <c r="BG156" s="96"/>
      <c r="BH156" s="96"/>
      <c r="BI156" s="96"/>
      <c r="BJ156" s="96"/>
      <c r="BK156" s="96"/>
      <c r="BL156" s="96"/>
      <c r="BM156" s="96"/>
      <c r="BN156" s="96"/>
      <c r="BO156" s="96"/>
      <c r="BP156" s="96"/>
      <c r="BQ156" s="96"/>
      <c r="BR156" s="96"/>
      <c r="BS156" s="96"/>
      <c r="BT156" s="96"/>
      <c r="BU156" s="96"/>
      <c r="BV156" s="96"/>
      <c r="BW156" s="96"/>
      <c r="BX156" s="96"/>
      <c r="BY156" s="96"/>
      <c r="BZ156" s="96"/>
      <c r="CA156" s="96"/>
      <c r="CB156" s="96"/>
      <c r="CC156" s="96"/>
      <c r="CD156" s="96"/>
      <c r="CE156" s="96"/>
      <c r="CF156" s="96"/>
      <c r="CG156" s="96"/>
      <c r="CH156" s="96"/>
      <c r="CI156" s="96"/>
      <c r="CJ156" s="96"/>
      <c r="CK156" s="96"/>
      <c r="CL156" s="96"/>
      <c r="CM156" s="96"/>
      <c r="CN156" s="96"/>
      <c r="CO156" s="96"/>
      <c r="CP156" s="96"/>
      <c r="CQ156" s="96"/>
      <c r="CR156" s="96"/>
      <c r="CS156" s="96"/>
    </row>
    <row r="157" spans="1:97" x14ac:dyDescent="0.25">
      <c r="A157" s="96"/>
      <c r="B157" s="96" t="s">
        <v>599</v>
      </c>
      <c r="C157" s="96">
        <f>val.Sect8_3.Aeronautics_military.Labr.AIRBUS.USCA</f>
        <v>0</v>
      </c>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6"/>
      <c r="BC157" s="96"/>
      <c r="BD157" s="96"/>
      <c r="BE157" s="96"/>
      <c r="BF157" s="96"/>
      <c r="BG157" s="96"/>
      <c r="BH157" s="96"/>
      <c r="BI157" s="96"/>
      <c r="BJ157" s="96"/>
      <c r="BK157" s="96"/>
      <c r="BL157" s="96"/>
      <c r="BM157" s="96"/>
      <c r="BN157" s="96"/>
      <c r="BO157" s="96"/>
      <c r="BP157" s="96"/>
      <c r="BQ157" s="96"/>
      <c r="BR157" s="96"/>
      <c r="BS157" s="96"/>
      <c r="BT157" s="96"/>
      <c r="BU157" s="96"/>
      <c r="BV157" s="96"/>
      <c r="BW157" s="96"/>
      <c r="BX157" s="96"/>
      <c r="BY157" s="96"/>
      <c r="BZ157" s="96"/>
      <c r="CA157" s="96"/>
      <c r="CB157" s="96"/>
      <c r="CC157" s="96"/>
      <c r="CD157" s="96"/>
      <c r="CE157" s="96"/>
      <c r="CF157" s="96"/>
      <c r="CG157" s="96"/>
      <c r="CH157" s="96"/>
      <c r="CI157" s="96"/>
      <c r="CJ157" s="96"/>
      <c r="CK157" s="96"/>
      <c r="CL157" s="96"/>
      <c r="CM157" s="96"/>
      <c r="CN157" s="96"/>
      <c r="CO157" s="96"/>
      <c r="CP157" s="96"/>
      <c r="CQ157" s="96"/>
      <c r="CR157" s="96"/>
      <c r="CS157" s="96"/>
    </row>
    <row r="158" spans="1:97" x14ac:dyDescent="0.25">
      <c r="A158" s="96"/>
      <c r="B158" s="96" t="s">
        <v>600</v>
      </c>
      <c r="C158" s="96">
        <f>val.Sect8_3.Aeronautics_military.Labr.nonAIRBUS.ROW</f>
        <v>0</v>
      </c>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96"/>
      <c r="AG158" s="96"/>
      <c r="AH158" s="96"/>
      <c r="AI158" s="96"/>
      <c r="AJ158" s="96"/>
      <c r="AK158" s="96"/>
      <c r="AL158" s="96"/>
      <c r="AM158" s="96"/>
      <c r="AN158" s="96"/>
      <c r="AO158" s="96"/>
      <c r="AP158" s="96"/>
      <c r="AQ158" s="96"/>
      <c r="AR158" s="96"/>
      <c r="AS158" s="96"/>
      <c r="AT158" s="96"/>
      <c r="AU158" s="96"/>
      <c r="AV158" s="96"/>
      <c r="AW158" s="96"/>
      <c r="AX158" s="96"/>
      <c r="AY158" s="96"/>
      <c r="AZ158" s="96"/>
      <c r="BA158" s="96"/>
      <c r="BB158" s="96"/>
      <c r="BC158" s="96"/>
      <c r="BD158" s="96"/>
      <c r="BE158" s="96"/>
      <c r="BF158" s="96"/>
      <c r="BG158" s="96"/>
      <c r="BH158" s="96"/>
      <c r="BI158" s="96"/>
      <c r="BJ158" s="96"/>
      <c r="BK158" s="96"/>
      <c r="BL158" s="96"/>
      <c r="BM158" s="96"/>
      <c r="BN158" s="96"/>
      <c r="BO158" s="96"/>
      <c r="BP158" s="96"/>
      <c r="BQ158" s="96"/>
      <c r="BR158" s="96"/>
      <c r="BS158" s="96"/>
      <c r="BT158" s="96"/>
      <c r="BU158" s="96"/>
      <c r="BV158" s="96"/>
      <c r="BW158" s="96"/>
      <c r="BX158" s="96"/>
      <c r="BY158" s="96"/>
      <c r="BZ158" s="96"/>
      <c r="CA158" s="96"/>
      <c r="CB158" s="96"/>
      <c r="CC158" s="96"/>
      <c r="CD158" s="96"/>
      <c r="CE158" s="96"/>
      <c r="CF158" s="96"/>
      <c r="CG158" s="96"/>
      <c r="CH158" s="96"/>
      <c r="CI158" s="96"/>
      <c r="CJ158" s="96"/>
      <c r="CK158" s="96"/>
      <c r="CL158" s="96"/>
      <c r="CM158" s="96"/>
      <c r="CN158" s="96"/>
      <c r="CO158" s="96"/>
      <c r="CP158" s="96"/>
      <c r="CQ158" s="96"/>
      <c r="CR158" s="96"/>
      <c r="CS158" s="96"/>
    </row>
    <row r="159" spans="1:97" x14ac:dyDescent="0.25">
      <c r="A159" s="96"/>
      <c r="B159" s="96" t="s">
        <v>601</v>
      </c>
      <c r="C159" s="96">
        <f>val.Sect8_3.Aeronautics_military.Labr.nonAIRBUS.USCA</f>
        <v>0</v>
      </c>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96"/>
      <c r="AY159" s="96"/>
      <c r="AZ159" s="96"/>
      <c r="BA159" s="96"/>
      <c r="BB159" s="96"/>
      <c r="BC159" s="96"/>
      <c r="BD159" s="96"/>
      <c r="BE159" s="96"/>
      <c r="BF159" s="96"/>
      <c r="BG159" s="96"/>
      <c r="BH159" s="96"/>
      <c r="BI159" s="96"/>
      <c r="BJ159" s="96"/>
      <c r="BK159" s="96"/>
      <c r="BL159" s="96"/>
      <c r="BM159" s="96"/>
      <c r="BN159" s="96"/>
      <c r="BO159" s="96"/>
      <c r="BP159" s="96"/>
      <c r="BQ159" s="96"/>
      <c r="BR159" s="96"/>
      <c r="BS159" s="96"/>
      <c r="BT159" s="96"/>
      <c r="BU159" s="96"/>
      <c r="BV159" s="96"/>
      <c r="BW159" s="96"/>
      <c r="BX159" s="96"/>
      <c r="BY159" s="96"/>
      <c r="BZ159" s="96"/>
      <c r="CA159" s="96"/>
      <c r="CB159" s="96"/>
      <c r="CC159" s="96"/>
      <c r="CD159" s="96"/>
      <c r="CE159" s="96"/>
      <c r="CF159" s="96"/>
      <c r="CG159" s="96"/>
      <c r="CH159" s="96"/>
      <c r="CI159" s="96"/>
      <c r="CJ159" s="96"/>
      <c r="CK159" s="96"/>
      <c r="CL159" s="96"/>
      <c r="CM159" s="96"/>
      <c r="CN159" s="96"/>
      <c r="CO159" s="96"/>
      <c r="CP159" s="96"/>
      <c r="CQ159" s="96"/>
      <c r="CR159" s="96"/>
      <c r="CS159" s="96"/>
    </row>
    <row r="160" spans="1:97" x14ac:dyDescent="0.25">
      <c r="A160" s="96"/>
      <c r="B160" s="96" t="s">
        <v>602</v>
      </c>
      <c r="C160" s="96">
        <f>val.Sect8_3.Aircraft_civil.Labr.AIRBUS.ROW</f>
        <v>0</v>
      </c>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c r="AI160" s="96"/>
      <c r="AJ160" s="96"/>
      <c r="AK160" s="96"/>
      <c r="AL160" s="96"/>
      <c r="AM160" s="96"/>
      <c r="AN160" s="96"/>
      <c r="AO160" s="96"/>
      <c r="AP160" s="96"/>
      <c r="AQ160" s="96"/>
      <c r="AR160" s="96"/>
      <c r="AS160" s="96"/>
      <c r="AT160" s="96"/>
      <c r="AU160" s="96"/>
      <c r="AV160" s="96"/>
      <c r="AW160" s="96"/>
      <c r="AX160" s="96"/>
      <c r="AY160" s="96"/>
      <c r="AZ160" s="96"/>
      <c r="BA160" s="96"/>
      <c r="BB160" s="96"/>
      <c r="BC160" s="96"/>
      <c r="BD160" s="96"/>
      <c r="BE160" s="96"/>
      <c r="BF160" s="96"/>
      <c r="BG160" s="96"/>
      <c r="BH160" s="96"/>
      <c r="BI160" s="96"/>
      <c r="BJ160" s="96"/>
      <c r="BK160" s="96"/>
      <c r="BL160" s="96"/>
      <c r="BM160" s="96"/>
      <c r="BN160" s="96"/>
      <c r="BO160" s="96"/>
      <c r="BP160" s="96"/>
      <c r="BQ160" s="96"/>
      <c r="BR160" s="96"/>
      <c r="BS160" s="96"/>
      <c r="BT160" s="96"/>
      <c r="BU160" s="96"/>
      <c r="BV160" s="96"/>
      <c r="BW160" s="96"/>
      <c r="BX160" s="96"/>
      <c r="BY160" s="96"/>
      <c r="BZ160" s="96"/>
      <c r="CA160" s="96"/>
      <c r="CB160" s="96"/>
      <c r="CC160" s="96"/>
      <c r="CD160" s="96"/>
      <c r="CE160" s="96"/>
      <c r="CF160" s="96"/>
      <c r="CG160" s="96"/>
      <c r="CH160" s="96"/>
      <c r="CI160" s="96"/>
      <c r="CJ160" s="96"/>
      <c r="CK160" s="96"/>
      <c r="CL160" s="96"/>
      <c r="CM160" s="96"/>
      <c r="CN160" s="96"/>
      <c r="CO160" s="96"/>
      <c r="CP160" s="96"/>
      <c r="CQ160" s="96"/>
      <c r="CR160" s="96"/>
      <c r="CS160" s="96"/>
    </row>
    <row r="161" spans="1:97" x14ac:dyDescent="0.25">
      <c r="A161" s="96"/>
      <c r="B161" s="96" t="s">
        <v>603</v>
      </c>
      <c r="C161" s="96">
        <f>val.Sect8_3.Aircraft_civil.Labr.AIRBUS.USCA</f>
        <v>0</v>
      </c>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6"/>
      <c r="BC161" s="96"/>
      <c r="BD161" s="96"/>
      <c r="BE161" s="96"/>
      <c r="BF161" s="96"/>
      <c r="BG161" s="96"/>
      <c r="BH161" s="96"/>
      <c r="BI161" s="96"/>
      <c r="BJ161" s="96"/>
      <c r="BK161" s="96"/>
      <c r="BL161" s="96"/>
      <c r="BM161" s="96"/>
      <c r="BN161" s="96"/>
      <c r="BO161" s="96"/>
      <c r="BP161" s="96"/>
      <c r="BQ161" s="96"/>
      <c r="BR161" s="96"/>
      <c r="BS161" s="96"/>
      <c r="BT161" s="96"/>
      <c r="BU161" s="96"/>
      <c r="BV161" s="96"/>
      <c r="BW161" s="96"/>
      <c r="BX161" s="96"/>
      <c r="BY161" s="96"/>
      <c r="BZ161" s="96"/>
      <c r="CA161" s="96"/>
      <c r="CB161" s="96"/>
      <c r="CC161" s="96"/>
      <c r="CD161" s="96"/>
      <c r="CE161" s="96"/>
      <c r="CF161" s="96"/>
      <c r="CG161" s="96"/>
      <c r="CH161" s="96"/>
      <c r="CI161" s="96"/>
      <c r="CJ161" s="96"/>
      <c r="CK161" s="96"/>
      <c r="CL161" s="96"/>
      <c r="CM161" s="96"/>
      <c r="CN161" s="96"/>
      <c r="CO161" s="96"/>
      <c r="CP161" s="96"/>
      <c r="CQ161" s="96"/>
      <c r="CR161" s="96"/>
      <c r="CS161" s="96"/>
    </row>
    <row r="162" spans="1:97" x14ac:dyDescent="0.25">
      <c r="A162" s="96"/>
      <c r="B162" s="96" t="s">
        <v>604</v>
      </c>
      <c r="C162" s="96">
        <f>val.Sect8_3.Aircraft_civil.Labr.nonAIRBUS.ROW</f>
        <v>0</v>
      </c>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96"/>
      <c r="AG162" s="96"/>
      <c r="AH162" s="96"/>
      <c r="AI162" s="96"/>
      <c r="AJ162" s="96"/>
      <c r="AK162" s="96"/>
      <c r="AL162" s="96"/>
      <c r="AM162" s="96"/>
      <c r="AN162" s="96"/>
      <c r="AO162" s="96"/>
      <c r="AP162" s="96"/>
      <c r="AQ162" s="96"/>
      <c r="AR162" s="96"/>
      <c r="AS162" s="96"/>
      <c r="AT162" s="96"/>
      <c r="AU162" s="96"/>
      <c r="AV162" s="96"/>
      <c r="AW162" s="96"/>
      <c r="AX162" s="96"/>
      <c r="AY162" s="96"/>
      <c r="AZ162" s="96"/>
      <c r="BA162" s="96"/>
      <c r="BB162" s="96"/>
      <c r="BC162" s="96"/>
      <c r="BD162" s="96"/>
      <c r="BE162" s="96"/>
      <c r="BF162" s="96"/>
      <c r="BG162" s="96"/>
      <c r="BH162" s="96"/>
      <c r="BI162" s="96"/>
      <c r="BJ162" s="96"/>
      <c r="BK162" s="96"/>
      <c r="BL162" s="96"/>
      <c r="BM162" s="96"/>
      <c r="BN162" s="96"/>
      <c r="BO162" s="96"/>
      <c r="BP162" s="96"/>
      <c r="BQ162" s="96"/>
      <c r="BR162" s="96"/>
      <c r="BS162" s="96"/>
      <c r="BT162" s="96"/>
      <c r="BU162" s="96"/>
      <c r="BV162" s="96"/>
      <c r="BW162" s="96"/>
      <c r="BX162" s="96"/>
      <c r="BY162" s="96"/>
      <c r="BZ162" s="96"/>
      <c r="CA162" s="96"/>
      <c r="CB162" s="96"/>
      <c r="CC162" s="96"/>
      <c r="CD162" s="96"/>
      <c r="CE162" s="96"/>
      <c r="CF162" s="96"/>
      <c r="CG162" s="96"/>
      <c r="CH162" s="96"/>
      <c r="CI162" s="96"/>
      <c r="CJ162" s="96"/>
      <c r="CK162" s="96"/>
      <c r="CL162" s="96"/>
      <c r="CM162" s="96"/>
      <c r="CN162" s="96"/>
      <c r="CO162" s="96"/>
      <c r="CP162" s="96"/>
      <c r="CQ162" s="96"/>
      <c r="CR162" s="96"/>
      <c r="CS162" s="96"/>
    </row>
    <row r="163" spans="1:97" x14ac:dyDescent="0.25">
      <c r="A163" s="96"/>
      <c r="B163" s="96" t="s">
        <v>605</v>
      </c>
      <c r="C163" s="96">
        <f>val.Sect8_3.Aircraft_civil.Labr.nonAIRBUS.USCA</f>
        <v>0</v>
      </c>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6"/>
      <c r="BU163" s="96"/>
      <c r="BV163" s="96"/>
      <c r="BW163" s="96"/>
      <c r="BX163" s="96"/>
      <c r="BY163" s="96"/>
      <c r="BZ163" s="96"/>
      <c r="CA163" s="96"/>
      <c r="CB163" s="96"/>
      <c r="CC163" s="96"/>
      <c r="CD163" s="96"/>
      <c r="CE163" s="96"/>
      <c r="CF163" s="96"/>
      <c r="CG163" s="96"/>
      <c r="CH163" s="96"/>
      <c r="CI163" s="96"/>
      <c r="CJ163" s="96"/>
      <c r="CK163" s="96"/>
      <c r="CL163" s="96"/>
      <c r="CM163" s="96"/>
      <c r="CN163" s="96"/>
      <c r="CO163" s="96"/>
      <c r="CP163" s="96"/>
      <c r="CQ163" s="96"/>
      <c r="CR163" s="96"/>
      <c r="CS163" s="96"/>
    </row>
    <row r="164" spans="1:97" x14ac:dyDescent="0.25">
      <c r="A164" s="96"/>
      <c r="B164" s="96" t="s">
        <v>606</v>
      </c>
      <c r="C164" s="96">
        <f>val.Sect8_3.Aircraft_military.Labr.AIRBUS.ROW</f>
        <v>0</v>
      </c>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96"/>
      <c r="CB164" s="96"/>
      <c r="CC164" s="96"/>
      <c r="CD164" s="96"/>
      <c r="CE164" s="96"/>
      <c r="CF164" s="96"/>
      <c r="CG164" s="96"/>
      <c r="CH164" s="96"/>
      <c r="CI164" s="96"/>
      <c r="CJ164" s="96"/>
      <c r="CK164" s="96"/>
      <c r="CL164" s="96"/>
      <c r="CM164" s="96"/>
      <c r="CN164" s="96"/>
      <c r="CO164" s="96"/>
      <c r="CP164" s="96"/>
      <c r="CQ164" s="96"/>
      <c r="CR164" s="96"/>
      <c r="CS164" s="96"/>
    </row>
    <row r="165" spans="1:97" x14ac:dyDescent="0.25">
      <c r="A165" s="96"/>
      <c r="B165" s="96" t="s">
        <v>607</v>
      </c>
      <c r="C165" s="96">
        <f>val.Sect8_3.Aircraft_military.Labr.AIRBUS.USCA</f>
        <v>0</v>
      </c>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96"/>
      <c r="BW165" s="96"/>
      <c r="BX165" s="96"/>
      <c r="BY165" s="96"/>
      <c r="BZ165" s="96"/>
      <c r="CA165" s="96"/>
      <c r="CB165" s="96"/>
      <c r="CC165" s="96"/>
      <c r="CD165" s="96"/>
      <c r="CE165" s="96"/>
      <c r="CF165" s="96"/>
      <c r="CG165" s="96"/>
      <c r="CH165" s="96"/>
      <c r="CI165" s="96"/>
      <c r="CJ165" s="96"/>
      <c r="CK165" s="96"/>
      <c r="CL165" s="96"/>
      <c r="CM165" s="96"/>
      <c r="CN165" s="96"/>
      <c r="CO165" s="96"/>
      <c r="CP165" s="96"/>
      <c r="CQ165" s="96"/>
      <c r="CR165" s="96"/>
      <c r="CS165" s="96"/>
    </row>
    <row r="166" spans="1:97" x14ac:dyDescent="0.25">
      <c r="A166" s="96"/>
      <c r="B166" s="96" t="s">
        <v>608</v>
      </c>
      <c r="C166" s="96">
        <f>val.Sect8_3.Aircraft_military.Labr.nonAIRBUS.ROW</f>
        <v>0</v>
      </c>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c r="AE166" s="96"/>
      <c r="AF166" s="96"/>
      <c r="AG166" s="96"/>
      <c r="AH166" s="96"/>
      <c r="AI166" s="96"/>
      <c r="AJ166" s="96"/>
      <c r="AK166" s="96"/>
      <c r="AL166" s="96"/>
      <c r="AM166" s="96"/>
      <c r="AN166" s="96"/>
      <c r="AO166" s="96"/>
      <c r="AP166" s="96"/>
      <c r="AQ166" s="96"/>
      <c r="AR166" s="96"/>
      <c r="AS166" s="96"/>
      <c r="AT166" s="96"/>
      <c r="AU166" s="96"/>
      <c r="AV166" s="96"/>
      <c r="AW166" s="96"/>
      <c r="AX166" s="96"/>
      <c r="AY166" s="96"/>
      <c r="AZ166" s="96"/>
      <c r="BA166" s="96"/>
      <c r="BB166" s="96"/>
      <c r="BC166" s="96"/>
      <c r="BD166" s="96"/>
      <c r="BE166" s="96"/>
      <c r="BF166" s="96"/>
      <c r="BG166" s="96"/>
      <c r="BH166" s="96"/>
      <c r="BI166" s="96"/>
      <c r="BJ166" s="96"/>
      <c r="BK166" s="96"/>
      <c r="BL166" s="96"/>
      <c r="BM166" s="96"/>
      <c r="BN166" s="96"/>
      <c r="BO166" s="96"/>
      <c r="BP166" s="96"/>
      <c r="BQ166" s="96"/>
      <c r="BR166" s="96"/>
      <c r="BS166" s="96"/>
      <c r="BT166" s="96"/>
      <c r="BU166" s="96"/>
      <c r="BV166" s="96"/>
      <c r="BW166" s="96"/>
      <c r="BX166" s="96"/>
      <c r="BY166" s="96"/>
      <c r="BZ166" s="96"/>
      <c r="CA166" s="96"/>
      <c r="CB166" s="96"/>
      <c r="CC166" s="96"/>
      <c r="CD166" s="96"/>
      <c r="CE166" s="96"/>
      <c r="CF166" s="96"/>
      <c r="CG166" s="96"/>
      <c r="CH166" s="96"/>
      <c r="CI166" s="96"/>
      <c r="CJ166" s="96"/>
      <c r="CK166" s="96"/>
      <c r="CL166" s="96"/>
      <c r="CM166" s="96"/>
      <c r="CN166" s="96"/>
      <c r="CO166" s="96"/>
      <c r="CP166" s="96"/>
      <c r="CQ166" s="96"/>
      <c r="CR166" s="96"/>
      <c r="CS166" s="96"/>
    </row>
    <row r="167" spans="1:97" x14ac:dyDescent="0.25">
      <c r="A167" s="96"/>
      <c r="B167" s="96" t="s">
        <v>609</v>
      </c>
      <c r="C167" s="96">
        <f>val.Sect8_3.Aircraft_military.Labr.nonAIRBUS.USCA</f>
        <v>0</v>
      </c>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6"/>
      <c r="AF167" s="96"/>
      <c r="AG167" s="96"/>
      <c r="AH167" s="96"/>
      <c r="AI167" s="96"/>
      <c r="AJ167" s="96"/>
      <c r="AK167" s="96"/>
      <c r="AL167" s="96"/>
      <c r="AM167" s="96"/>
      <c r="AN167" s="96"/>
      <c r="AO167" s="96"/>
      <c r="AP167" s="96"/>
      <c r="AQ167" s="96"/>
      <c r="AR167" s="96"/>
      <c r="AS167" s="96"/>
      <c r="AT167" s="96"/>
      <c r="AU167" s="96"/>
      <c r="AV167" s="96"/>
      <c r="AW167" s="96"/>
      <c r="AX167" s="96"/>
      <c r="AY167" s="96"/>
      <c r="AZ167" s="96"/>
      <c r="BA167" s="96"/>
      <c r="BB167" s="96"/>
      <c r="BC167" s="96"/>
      <c r="BD167" s="96"/>
      <c r="BE167" s="96"/>
      <c r="BF167" s="96"/>
      <c r="BG167" s="96"/>
      <c r="BH167" s="96"/>
      <c r="BI167" s="96"/>
      <c r="BJ167" s="96"/>
      <c r="BK167" s="96"/>
      <c r="BL167" s="96"/>
      <c r="BM167" s="96"/>
      <c r="BN167" s="96"/>
      <c r="BO167" s="96"/>
      <c r="BP167" s="96"/>
      <c r="BQ167" s="96"/>
      <c r="BR167" s="96"/>
      <c r="BS167" s="96"/>
      <c r="BT167" s="96"/>
      <c r="BU167" s="96"/>
      <c r="BV167" s="96"/>
      <c r="BW167" s="96"/>
      <c r="BX167" s="96"/>
      <c r="BY167" s="96"/>
      <c r="BZ167" s="96"/>
      <c r="CA167" s="96"/>
      <c r="CB167" s="96"/>
      <c r="CC167" s="96"/>
      <c r="CD167" s="96"/>
      <c r="CE167" s="96"/>
      <c r="CF167" s="96"/>
      <c r="CG167" s="96"/>
      <c r="CH167" s="96"/>
      <c r="CI167" s="96"/>
      <c r="CJ167" s="96"/>
      <c r="CK167" s="96"/>
      <c r="CL167" s="96"/>
      <c r="CM167" s="96"/>
      <c r="CN167" s="96"/>
      <c r="CO167" s="96"/>
      <c r="CP167" s="96"/>
      <c r="CQ167" s="96"/>
      <c r="CR167" s="96"/>
      <c r="CS167" s="96"/>
    </row>
    <row r="168" spans="1:97" x14ac:dyDescent="0.25">
      <c r="A168" s="96"/>
      <c r="B168" s="96" t="s">
        <v>610</v>
      </c>
      <c r="C168" s="96">
        <f>val.Sect8_3.Helicopter_civil.Labr.AIRBUS.ROW</f>
        <v>0</v>
      </c>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c r="AB168" s="96"/>
      <c r="AC168" s="96"/>
      <c r="AD168" s="96"/>
      <c r="AE168" s="96"/>
      <c r="AF168" s="96"/>
      <c r="AG168" s="96"/>
      <c r="AH168" s="96"/>
      <c r="AI168" s="96"/>
      <c r="AJ168" s="96"/>
      <c r="AK168" s="96"/>
      <c r="AL168" s="96"/>
      <c r="AM168" s="96"/>
      <c r="AN168" s="96"/>
      <c r="AO168" s="96"/>
      <c r="AP168" s="96"/>
      <c r="AQ168" s="96"/>
      <c r="AR168" s="96"/>
      <c r="AS168" s="96"/>
      <c r="AT168" s="96"/>
      <c r="AU168" s="96"/>
      <c r="AV168" s="96"/>
      <c r="AW168" s="96"/>
      <c r="AX168" s="96"/>
      <c r="AY168" s="96"/>
      <c r="AZ168" s="96"/>
      <c r="BA168" s="96"/>
      <c r="BB168" s="96"/>
      <c r="BC168" s="96"/>
      <c r="BD168" s="96"/>
      <c r="BE168" s="96"/>
      <c r="BF168" s="96"/>
      <c r="BG168" s="96"/>
      <c r="BH168" s="96"/>
      <c r="BI168" s="96"/>
      <c r="BJ168" s="96"/>
      <c r="BK168" s="96"/>
      <c r="BL168" s="96"/>
      <c r="BM168" s="96"/>
      <c r="BN168" s="96"/>
      <c r="BO168" s="96"/>
      <c r="BP168" s="96"/>
      <c r="BQ168" s="96"/>
      <c r="BR168" s="96"/>
      <c r="BS168" s="96"/>
      <c r="BT168" s="96"/>
      <c r="BU168" s="96"/>
      <c r="BV168" s="96"/>
      <c r="BW168" s="96"/>
      <c r="BX168" s="96"/>
      <c r="BY168" s="96"/>
      <c r="BZ168" s="96"/>
      <c r="CA168" s="96"/>
      <c r="CB168" s="96"/>
      <c r="CC168" s="96"/>
      <c r="CD168" s="96"/>
      <c r="CE168" s="96"/>
      <c r="CF168" s="96"/>
      <c r="CG168" s="96"/>
      <c r="CH168" s="96"/>
      <c r="CI168" s="96"/>
      <c r="CJ168" s="96"/>
      <c r="CK168" s="96"/>
      <c r="CL168" s="96"/>
      <c r="CM168" s="96"/>
      <c r="CN168" s="96"/>
      <c r="CO168" s="96"/>
      <c r="CP168" s="96"/>
      <c r="CQ168" s="96"/>
      <c r="CR168" s="96"/>
      <c r="CS168" s="96"/>
    </row>
    <row r="169" spans="1:97" x14ac:dyDescent="0.25">
      <c r="A169" s="96"/>
      <c r="B169" s="96" t="s">
        <v>611</v>
      </c>
      <c r="C169" s="96">
        <f>val.Sect8_3.Helicopter_civil.Labr.AIRBUS.USCA</f>
        <v>0</v>
      </c>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96"/>
      <c r="BB169" s="96"/>
      <c r="BC169" s="96"/>
      <c r="BD169" s="96"/>
      <c r="BE169" s="96"/>
      <c r="BF169" s="96"/>
      <c r="BG169" s="96"/>
      <c r="BH169" s="96"/>
      <c r="BI169" s="96"/>
      <c r="BJ169" s="96"/>
      <c r="BK169" s="96"/>
      <c r="BL169" s="96"/>
      <c r="BM169" s="96"/>
      <c r="BN169" s="96"/>
      <c r="BO169" s="96"/>
      <c r="BP169" s="96"/>
      <c r="BQ169" s="96"/>
      <c r="BR169" s="96"/>
      <c r="BS169" s="96"/>
      <c r="BT169" s="96"/>
      <c r="BU169" s="96"/>
      <c r="BV169" s="96"/>
      <c r="BW169" s="96"/>
      <c r="BX169" s="96"/>
      <c r="BY169" s="96"/>
      <c r="BZ169" s="96"/>
      <c r="CA169" s="96"/>
      <c r="CB169" s="96"/>
      <c r="CC169" s="96"/>
      <c r="CD169" s="96"/>
      <c r="CE169" s="96"/>
      <c r="CF169" s="96"/>
      <c r="CG169" s="96"/>
      <c r="CH169" s="96"/>
      <c r="CI169" s="96"/>
      <c r="CJ169" s="96"/>
      <c r="CK169" s="96"/>
      <c r="CL169" s="96"/>
      <c r="CM169" s="96"/>
      <c r="CN169" s="96"/>
      <c r="CO169" s="96"/>
      <c r="CP169" s="96"/>
      <c r="CQ169" s="96"/>
      <c r="CR169" s="96"/>
      <c r="CS169" s="96"/>
    </row>
    <row r="170" spans="1:97" x14ac:dyDescent="0.25">
      <c r="A170" s="96"/>
      <c r="B170" s="96" t="s">
        <v>612</v>
      </c>
      <c r="C170" s="96">
        <f>val.Sect8_3.Helicopter_civil.Labr.nonAIRBUS.ROW</f>
        <v>0</v>
      </c>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c r="AF170" s="96"/>
      <c r="AG170" s="96"/>
      <c r="AH170" s="96"/>
      <c r="AI170" s="96"/>
      <c r="AJ170" s="96"/>
      <c r="AK170" s="96"/>
      <c r="AL170" s="96"/>
      <c r="AM170" s="96"/>
      <c r="AN170" s="96"/>
      <c r="AO170" s="96"/>
      <c r="AP170" s="96"/>
      <c r="AQ170" s="96"/>
      <c r="AR170" s="96"/>
      <c r="AS170" s="96"/>
      <c r="AT170" s="96"/>
      <c r="AU170" s="96"/>
      <c r="AV170" s="96"/>
      <c r="AW170" s="96"/>
      <c r="AX170" s="96"/>
      <c r="AY170" s="96"/>
      <c r="AZ170" s="96"/>
      <c r="BA170" s="96"/>
      <c r="BB170" s="96"/>
      <c r="BC170" s="96"/>
      <c r="BD170" s="96"/>
      <c r="BE170" s="96"/>
      <c r="BF170" s="96"/>
      <c r="BG170" s="96"/>
      <c r="BH170" s="96"/>
      <c r="BI170" s="96"/>
      <c r="BJ170" s="96"/>
      <c r="BK170" s="96"/>
      <c r="BL170" s="96"/>
      <c r="BM170" s="96"/>
      <c r="BN170" s="96"/>
      <c r="BO170" s="96"/>
      <c r="BP170" s="96"/>
      <c r="BQ170" s="96"/>
      <c r="BR170" s="96"/>
      <c r="BS170" s="96"/>
      <c r="BT170" s="96"/>
      <c r="BU170" s="96"/>
      <c r="BV170" s="96"/>
      <c r="BW170" s="96"/>
      <c r="BX170" s="96"/>
      <c r="BY170" s="96"/>
      <c r="BZ170" s="96"/>
      <c r="CA170" s="96"/>
      <c r="CB170" s="96"/>
      <c r="CC170" s="96"/>
      <c r="CD170" s="96"/>
      <c r="CE170" s="96"/>
      <c r="CF170" s="96"/>
      <c r="CG170" s="96"/>
      <c r="CH170" s="96"/>
      <c r="CI170" s="96"/>
      <c r="CJ170" s="96"/>
      <c r="CK170" s="96"/>
      <c r="CL170" s="96"/>
      <c r="CM170" s="96"/>
      <c r="CN170" s="96"/>
      <c r="CO170" s="96"/>
      <c r="CP170" s="96"/>
      <c r="CQ170" s="96"/>
      <c r="CR170" s="96"/>
      <c r="CS170" s="96"/>
    </row>
    <row r="171" spans="1:97" x14ac:dyDescent="0.25">
      <c r="A171" s="96"/>
      <c r="B171" s="96" t="s">
        <v>613</v>
      </c>
      <c r="C171" s="96">
        <f>val.Sect8_3.Helicopter_civil.Labr.nonAIRBUS.USCA</f>
        <v>0</v>
      </c>
      <c r="D171" s="96"/>
      <c r="E171" s="96"/>
      <c r="F171" s="96"/>
      <c r="G171" s="96"/>
      <c r="H171" s="96"/>
      <c r="I171" s="96"/>
      <c r="J171" s="96"/>
      <c r="K171" s="96"/>
      <c r="L171" s="96"/>
      <c r="M171" s="96"/>
      <c r="N171" s="96"/>
      <c r="O171" s="96"/>
      <c r="P171" s="96"/>
      <c r="Q171" s="96"/>
      <c r="R171" s="96"/>
      <c r="S171" s="96"/>
      <c r="T171" s="96"/>
      <c r="U171" s="96"/>
      <c r="V171" s="96"/>
      <c r="W171" s="96"/>
      <c r="X171" s="96"/>
      <c r="Y171" s="96"/>
      <c r="Z171" s="96"/>
      <c r="AA171" s="96"/>
      <c r="AB171" s="96"/>
      <c r="AC171" s="96"/>
      <c r="AD171" s="96"/>
      <c r="AE171" s="96"/>
      <c r="AF171" s="96"/>
      <c r="AG171" s="96"/>
      <c r="AH171" s="96"/>
      <c r="AI171" s="96"/>
      <c r="AJ171" s="96"/>
      <c r="AK171" s="96"/>
      <c r="AL171" s="96"/>
      <c r="AM171" s="96"/>
      <c r="AN171" s="96"/>
      <c r="AO171" s="96"/>
      <c r="AP171" s="96"/>
      <c r="AQ171" s="96"/>
      <c r="AR171" s="96"/>
      <c r="AS171" s="96"/>
      <c r="AT171" s="96"/>
      <c r="AU171" s="96"/>
      <c r="AV171" s="96"/>
      <c r="AW171" s="96"/>
      <c r="AX171" s="96"/>
      <c r="AY171" s="96"/>
      <c r="AZ171" s="96"/>
      <c r="BA171" s="96"/>
      <c r="BB171" s="96"/>
      <c r="BC171" s="96"/>
      <c r="BD171" s="96"/>
      <c r="BE171" s="96"/>
      <c r="BF171" s="96"/>
      <c r="BG171" s="96"/>
      <c r="BH171" s="96"/>
      <c r="BI171" s="96"/>
      <c r="BJ171" s="96"/>
      <c r="BK171" s="96"/>
      <c r="BL171" s="96"/>
      <c r="BM171" s="96"/>
      <c r="BN171" s="96"/>
      <c r="BO171" s="96"/>
      <c r="BP171" s="96"/>
      <c r="BQ171" s="96"/>
      <c r="BR171" s="96"/>
      <c r="BS171" s="96"/>
      <c r="BT171" s="96"/>
      <c r="BU171" s="96"/>
      <c r="BV171" s="96"/>
      <c r="BW171" s="96"/>
      <c r="BX171" s="96"/>
      <c r="BY171" s="96"/>
      <c r="BZ171" s="96"/>
      <c r="CA171" s="96"/>
      <c r="CB171" s="96"/>
      <c r="CC171" s="96"/>
      <c r="CD171" s="96"/>
      <c r="CE171" s="96"/>
      <c r="CF171" s="96"/>
      <c r="CG171" s="96"/>
      <c r="CH171" s="96"/>
      <c r="CI171" s="96"/>
      <c r="CJ171" s="96"/>
      <c r="CK171" s="96"/>
      <c r="CL171" s="96"/>
      <c r="CM171" s="96"/>
      <c r="CN171" s="96"/>
      <c r="CO171" s="96"/>
      <c r="CP171" s="96"/>
      <c r="CQ171" s="96"/>
      <c r="CR171" s="96"/>
      <c r="CS171" s="96"/>
    </row>
    <row r="172" spans="1:97" x14ac:dyDescent="0.25">
      <c r="A172" s="96"/>
      <c r="B172" s="96" t="s">
        <v>614</v>
      </c>
      <c r="C172" s="96">
        <f>val.Sect8_3.Helicopter_military.Labr.AIRBUS.ROW</f>
        <v>0</v>
      </c>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c r="AF172" s="96"/>
      <c r="AG172" s="96"/>
      <c r="AH172" s="96"/>
      <c r="AI172" s="96"/>
      <c r="AJ172" s="96"/>
      <c r="AK172" s="96"/>
      <c r="AL172" s="96"/>
      <c r="AM172" s="96"/>
      <c r="AN172" s="96"/>
      <c r="AO172" s="96"/>
      <c r="AP172" s="96"/>
      <c r="AQ172" s="96"/>
      <c r="AR172" s="96"/>
      <c r="AS172" s="96"/>
      <c r="AT172" s="96"/>
      <c r="AU172" s="96"/>
      <c r="AV172" s="96"/>
      <c r="AW172" s="96"/>
      <c r="AX172" s="96"/>
      <c r="AY172" s="96"/>
      <c r="AZ172" s="96"/>
      <c r="BA172" s="96"/>
      <c r="BB172" s="96"/>
      <c r="BC172" s="96"/>
      <c r="BD172" s="96"/>
      <c r="BE172" s="96"/>
      <c r="BF172" s="96"/>
      <c r="BG172" s="96"/>
      <c r="BH172" s="96"/>
      <c r="BI172" s="96"/>
      <c r="BJ172" s="96"/>
      <c r="BK172" s="96"/>
      <c r="BL172" s="96"/>
      <c r="BM172" s="96"/>
      <c r="BN172" s="96"/>
      <c r="BO172" s="96"/>
      <c r="BP172" s="96"/>
      <c r="BQ172" s="96"/>
      <c r="BR172" s="96"/>
      <c r="BS172" s="96"/>
      <c r="BT172" s="96"/>
      <c r="BU172" s="96"/>
      <c r="BV172" s="96"/>
      <c r="BW172" s="96"/>
      <c r="BX172" s="96"/>
      <c r="BY172" s="96"/>
      <c r="BZ172" s="96"/>
      <c r="CA172" s="96"/>
      <c r="CB172" s="96"/>
      <c r="CC172" s="96"/>
      <c r="CD172" s="96"/>
      <c r="CE172" s="96"/>
      <c r="CF172" s="96"/>
      <c r="CG172" s="96"/>
      <c r="CH172" s="96"/>
      <c r="CI172" s="96"/>
      <c r="CJ172" s="96"/>
      <c r="CK172" s="96"/>
      <c r="CL172" s="96"/>
      <c r="CM172" s="96"/>
      <c r="CN172" s="96"/>
      <c r="CO172" s="96"/>
      <c r="CP172" s="96"/>
      <c r="CQ172" s="96"/>
      <c r="CR172" s="96"/>
      <c r="CS172" s="96"/>
    </row>
    <row r="173" spans="1:97" x14ac:dyDescent="0.25">
      <c r="A173" s="96"/>
      <c r="B173" s="96" t="s">
        <v>615</v>
      </c>
      <c r="C173" s="96">
        <f>val.Sect8_3.Helicopter_military.Labr.AIRBUS.USCA</f>
        <v>0</v>
      </c>
      <c r="D173" s="96"/>
      <c r="E173" s="96"/>
      <c r="F173" s="96"/>
      <c r="G173" s="96"/>
      <c r="H173" s="96"/>
      <c r="I173" s="96"/>
      <c r="J173" s="96"/>
      <c r="K173" s="96"/>
      <c r="L173" s="96"/>
      <c r="M173" s="96"/>
      <c r="N173" s="96"/>
      <c r="O173" s="96"/>
      <c r="P173" s="96"/>
      <c r="Q173" s="96"/>
      <c r="R173" s="96"/>
      <c r="S173" s="96"/>
      <c r="T173" s="96"/>
      <c r="U173" s="96"/>
      <c r="V173" s="96"/>
      <c r="W173" s="96"/>
      <c r="X173" s="96"/>
      <c r="Y173" s="96"/>
      <c r="Z173" s="96"/>
      <c r="AA173" s="96"/>
      <c r="AB173" s="96"/>
      <c r="AC173" s="96"/>
      <c r="AD173" s="96"/>
      <c r="AE173" s="96"/>
      <c r="AF173" s="96"/>
      <c r="AG173" s="96"/>
      <c r="AH173" s="96"/>
      <c r="AI173" s="96"/>
      <c r="AJ173" s="96"/>
      <c r="AK173" s="96"/>
      <c r="AL173" s="96"/>
      <c r="AM173" s="96"/>
      <c r="AN173" s="96"/>
      <c r="AO173" s="96"/>
      <c r="AP173" s="96"/>
      <c r="AQ173" s="96"/>
      <c r="AR173" s="96"/>
      <c r="AS173" s="96"/>
      <c r="AT173" s="96"/>
      <c r="AU173" s="96"/>
      <c r="AV173" s="96"/>
      <c r="AW173" s="96"/>
      <c r="AX173" s="96"/>
      <c r="AY173" s="96"/>
      <c r="AZ173" s="96"/>
      <c r="BA173" s="96"/>
      <c r="BB173" s="96"/>
      <c r="BC173" s="96"/>
      <c r="BD173" s="96"/>
      <c r="BE173" s="96"/>
      <c r="BF173" s="96"/>
      <c r="BG173" s="96"/>
      <c r="BH173" s="96"/>
      <c r="BI173" s="96"/>
      <c r="BJ173" s="96"/>
      <c r="BK173" s="96"/>
      <c r="BL173" s="96"/>
      <c r="BM173" s="96"/>
      <c r="BN173" s="96"/>
      <c r="BO173" s="96"/>
      <c r="BP173" s="96"/>
      <c r="BQ173" s="96"/>
      <c r="BR173" s="96"/>
      <c r="BS173" s="96"/>
      <c r="BT173" s="96"/>
      <c r="BU173" s="96"/>
      <c r="BV173" s="96"/>
      <c r="BW173" s="96"/>
      <c r="BX173" s="96"/>
      <c r="BY173" s="96"/>
      <c r="BZ173" s="96"/>
      <c r="CA173" s="96"/>
      <c r="CB173" s="96"/>
      <c r="CC173" s="96"/>
      <c r="CD173" s="96"/>
      <c r="CE173" s="96"/>
      <c r="CF173" s="96"/>
      <c r="CG173" s="96"/>
      <c r="CH173" s="96"/>
      <c r="CI173" s="96"/>
      <c r="CJ173" s="96"/>
      <c r="CK173" s="96"/>
      <c r="CL173" s="96"/>
      <c r="CM173" s="96"/>
      <c r="CN173" s="96"/>
      <c r="CO173" s="96"/>
      <c r="CP173" s="96"/>
      <c r="CQ173" s="96"/>
      <c r="CR173" s="96"/>
      <c r="CS173" s="96"/>
    </row>
    <row r="174" spans="1:97" x14ac:dyDescent="0.25">
      <c r="A174" s="96"/>
      <c r="B174" s="96" t="s">
        <v>616</v>
      </c>
      <c r="C174" s="96">
        <f>val.Sect8_3.Helicopter_military.Labr.nonAIRBUS.ROW</f>
        <v>0</v>
      </c>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c r="AF174" s="96"/>
      <c r="AG174" s="96"/>
      <c r="AH174" s="96"/>
      <c r="AI174" s="96"/>
      <c r="AJ174" s="96"/>
      <c r="AK174" s="96"/>
      <c r="AL174" s="96"/>
      <c r="AM174" s="96"/>
      <c r="AN174" s="96"/>
      <c r="AO174" s="96"/>
      <c r="AP174" s="96"/>
      <c r="AQ174" s="96"/>
      <c r="AR174" s="96"/>
      <c r="AS174" s="96"/>
      <c r="AT174" s="96"/>
      <c r="AU174" s="96"/>
      <c r="AV174" s="96"/>
      <c r="AW174" s="96"/>
      <c r="AX174" s="96"/>
      <c r="AY174" s="96"/>
      <c r="AZ174" s="96"/>
      <c r="BA174" s="96"/>
      <c r="BB174" s="96"/>
      <c r="BC174" s="96"/>
      <c r="BD174" s="96"/>
      <c r="BE174" s="96"/>
      <c r="BF174" s="96"/>
      <c r="BG174" s="96"/>
      <c r="BH174" s="96"/>
      <c r="BI174" s="96"/>
      <c r="BJ174" s="96"/>
      <c r="BK174" s="96"/>
      <c r="BL174" s="96"/>
      <c r="BM174" s="96"/>
      <c r="BN174" s="96"/>
      <c r="BO174" s="96"/>
      <c r="BP174" s="96"/>
      <c r="BQ174" s="96"/>
      <c r="BR174" s="96"/>
      <c r="BS174" s="96"/>
      <c r="BT174" s="96"/>
      <c r="BU174" s="96"/>
      <c r="BV174" s="96"/>
      <c r="BW174" s="96"/>
      <c r="BX174" s="96"/>
      <c r="BY174" s="96"/>
      <c r="BZ174" s="96"/>
      <c r="CA174" s="96"/>
      <c r="CB174" s="96"/>
      <c r="CC174" s="96"/>
      <c r="CD174" s="96"/>
      <c r="CE174" s="96"/>
      <c r="CF174" s="96"/>
      <c r="CG174" s="96"/>
      <c r="CH174" s="96"/>
      <c r="CI174" s="96"/>
      <c r="CJ174" s="96"/>
      <c r="CK174" s="96"/>
      <c r="CL174" s="96"/>
      <c r="CM174" s="96"/>
      <c r="CN174" s="96"/>
      <c r="CO174" s="96"/>
      <c r="CP174" s="96"/>
      <c r="CQ174" s="96"/>
      <c r="CR174" s="96"/>
      <c r="CS174" s="96"/>
    </row>
    <row r="175" spans="1:97" x14ac:dyDescent="0.25">
      <c r="A175" s="96"/>
      <c r="B175" s="96" t="s">
        <v>617</v>
      </c>
      <c r="C175" s="96">
        <f>val.Sect8_3.Helicopter_military.Labr.nonAIRBUS.USCA</f>
        <v>0</v>
      </c>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c r="AE175" s="96"/>
      <c r="AF175" s="96"/>
      <c r="AG175" s="96"/>
      <c r="AH175" s="96"/>
      <c r="AI175" s="96"/>
      <c r="AJ175" s="96"/>
      <c r="AK175" s="96"/>
      <c r="AL175" s="96"/>
      <c r="AM175" s="96"/>
      <c r="AN175" s="96"/>
      <c r="AO175" s="96"/>
      <c r="AP175" s="96"/>
      <c r="AQ175" s="96"/>
      <c r="AR175" s="96"/>
      <c r="AS175" s="96"/>
      <c r="AT175" s="96"/>
      <c r="AU175" s="96"/>
      <c r="AV175" s="96"/>
      <c r="AW175" s="96"/>
      <c r="AX175" s="96"/>
      <c r="AY175" s="96"/>
      <c r="AZ175" s="96"/>
      <c r="BA175" s="96"/>
      <c r="BB175" s="96"/>
      <c r="BC175" s="96"/>
      <c r="BD175" s="96"/>
      <c r="BE175" s="96"/>
      <c r="BF175" s="96"/>
      <c r="BG175" s="96"/>
      <c r="BH175" s="96"/>
      <c r="BI175" s="96"/>
      <c r="BJ175" s="96"/>
      <c r="BK175" s="96"/>
      <c r="BL175" s="96"/>
      <c r="BM175" s="96"/>
      <c r="BN175" s="96"/>
      <c r="BO175" s="96"/>
      <c r="BP175" s="96"/>
      <c r="BQ175" s="96"/>
      <c r="BR175" s="96"/>
      <c r="BS175" s="96"/>
      <c r="BT175" s="96"/>
      <c r="BU175" s="96"/>
      <c r="BV175" s="96"/>
      <c r="BW175" s="96"/>
      <c r="BX175" s="96"/>
      <c r="BY175" s="96"/>
      <c r="BZ175" s="96"/>
      <c r="CA175" s="96"/>
      <c r="CB175" s="96"/>
      <c r="CC175" s="96"/>
      <c r="CD175" s="96"/>
      <c r="CE175" s="96"/>
      <c r="CF175" s="96"/>
      <c r="CG175" s="96"/>
      <c r="CH175" s="96"/>
      <c r="CI175" s="96"/>
      <c r="CJ175" s="96"/>
      <c r="CK175" s="96"/>
      <c r="CL175" s="96"/>
      <c r="CM175" s="96"/>
      <c r="CN175" s="96"/>
      <c r="CO175" s="96"/>
      <c r="CP175" s="96"/>
      <c r="CQ175" s="96"/>
      <c r="CR175" s="96"/>
      <c r="CS175" s="96"/>
    </row>
    <row r="176" spans="1:97" x14ac:dyDescent="0.25">
      <c r="A176" s="96"/>
      <c r="B176" s="96" t="s">
        <v>618</v>
      </c>
      <c r="C176" s="96">
        <f>val.Sect8_3.Space.Labr.AIRBUS.ROW</f>
        <v>0</v>
      </c>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c r="AF176" s="96"/>
      <c r="AG176" s="96"/>
      <c r="AH176" s="96"/>
      <c r="AI176" s="96"/>
      <c r="AJ176" s="96"/>
      <c r="AK176" s="96"/>
      <c r="AL176" s="96"/>
      <c r="AM176" s="96"/>
      <c r="AN176" s="96"/>
      <c r="AO176" s="96"/>
      <c r="AP176" s="96"/>
      <c r="AQ176" s="96"/>
      <c r="AR176" s="96"/>
      <c r="AS176" s="96"/>
      <c r="AT176" s="96"/>
      <c r="AU176" s="96"/>
      <c r="AV176" s="96"/>
      <c r="AW176" s="96"/>
      <c r="AX176" s="96"/>
      <c r="AY176" s="96"/>
      <c r="AZ176" s="96"/>
      <c r="BA176" s="96"/>
      <c r="BB176" s="96"/>
      <c r="BC176" s="96"/>
      <c r="BD176" s="96"/>
      <c r="BE176" s="96"/>
      <c r="BF176" s="96"/>
      <c r="BG176" s="96"/>
      <c r="BH176" s="96"/>
      <c r="BI176" s="96"/>
      <c r="BJ176" s="96"/>
      <c r="BK176" s="96"/>
      <c r="BL176" s="96"/>
      <c r="BM176" s="96"/>
      <c r="BN176" s="96"/>
      <c r="BO176" s="96"/>
      <c r="BP176" s="96"/>
      <c r="BQ176" s="96"/>
      <c r="BR176" s="96"/>
      <c r="BS176" s="96"/>
      <c r="BT176" s="96"/>
      <c r="BU176" s="96"/>
      <c r="BV176" s="96"/>
      <c r="BW176" s="96"/>
      <c r="BX176" s="96"/>
      <c r="BY176" s="96"/>
      <c r="BZ176" s="96"/>
      <c r="CA176" s="96"/>
      <c r="CB176" s="96"/>
      <c r="CC176" s="96"/>
      <c r="CD176" s="96"/>
      <c r="CE176" s="96"/>
      <c r="CF176" s="96"/>
      <c r="CG176" s="96"/>
      <c r="CH176" s="96"/>
      <c r="CI176" s="96"/>
      <c r="CJ176" s="96"/>
      <c r="CK176" s="96"/>
      <c r="CL176" s="96"/>
      <c r="CM176" s="96"/>
      <c r="CN176" s="96"/>
      <c r="CO176" s="96"/>
      <c r="CP176" s="96"/>
      <c r="CQ176" s="96"/>
      <c r="CR176" s="96"/>
      <c r="CS176" s="96"/>
    </row>
    <row r="177" spans="1:97" x14ac:dyDescent="0.25">
      <c r="A177" s="96"/>
      <c r="B177" s="96" t="s">
        <v>619</v>
      </c>
      <c r="C177" s="96">
        <f>val.Sect8_3.Space.Labr.AIRBUS.USCA</f>
        <v>0</v>
      </c>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96"/>
      <c r="BY177" s="96"/>
      <c r="BZ177" s="96"/>
      <c r="CA177" s="96"/>
      <c r="CB177" s="96"/>
      <c r="CC177" s="96"/>
      <c r="CD177" s="96"/>
      <c r="CE177" s="96"/>
      <c r="CF177" s="96"/>
      <c r="CG177" s="96"/>
      <c r="CH177" s="96"/>
      <c r="CI177" s="96"/>
      <c r="CJ177" s="96"/>
      <c r="CK177" s="96"/>
      <c r="CL177" s="96"/>
      <c r="CM177" s="96"/>
      <c r="CN177" s="96"/>
      <c r="CO177" s="96"/>
      <c r="CP177" s="96"/>
      <c r="CQ177" s="96"/>
      <c r="CR177" s="96"/>
      <c r="CS177" s="96"/>
    </row>
    <row r="178" spans="1:97" x14ac:dyDescent="0.25">
      <c r="A178" s="96"/>
      <c r="B178" s="96" t="s">
        <v>620</v>
      </c>
      <c r="C178" s="96">
        <f>val.Sect8_3.Space.Labr.nonAIRBUS.ROW</f>
        <v>0</v>
      </c>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96"/>
      <c r="AP178" s="96"/>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96"/>
      <c r="BN178" s="96"/>
      <c r="BO178" s="96"/>
      <c r="BP178" s="96"/>
      <c r="BQ178" s="96"/>
      <c r="BR178" s="96"/>
      <c r="BS178" s="96"/>
      <c r="BT178" s="96"/>
      <c r="BU178" s="96"/>
      <c r="BV178" s="96"/>
      <c r="BW178" s="96"/>
      <c r="BX178" s="96"/>
      <c r="BY178" s="96"/>
      <c r="BZ178" s="96"/>
      <c r="CA178" s="96"/>
      <c r="CB178" s="96"/>
      <c r="CC178" s="96"/>
      <c r="CD178" s="96"/>
      <c r="CE178" s="96"/>
      <c r="CF178" s="96"/>
      <c r="CG178" s="96"/>
      <c r="CH178" s="96"/>
      <c r="CI178" s="96"/>
      <c r="CJ178" s="96"/>
      <c r="CK178" s="96"/>
      <c r="CL178" s="96"/>
      <c r="CM178" s="96"/>
      <c r="CN178" s="96"/>
      <c r="CO178" s="96"/>
      <c r="CP178" s="96"/>
      <c r="CQ178" s="96"/>
      <c r="CR178" s="96"/>
      <c r="CS178" s="96"/>
    </row>
    <row r="179" spans="1:97" x14ac:dyDescent="0.25">
      <c r="A179" s="96"/>
      <c r="B179" s="96" t="s">
        <v>621</v>
      </c>
      <c r="C179" s="96">
        <f>val.Sect8_3.Space.Labr.nonAIRBUS.USCA</f>
        <v>0</v>
      </c>
      <c r="D179" s="96"/>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96"/>
      <c r="AP179" s="96"/>
      <c r="AQ179" s="96"/>
      <c r="AR179" s="96"/>
      <c r="AS179" s="96"/>
      <c r="AT179" s="96"/>
      <c r="AU179" s="96"/>
      <c r="AV179" s="96"/>
      <c r="AW179" s="96"/>
      <c r="AX179" s="96"/>
      <c r="AY179" s="96"/>
      <c r="AZ179" s="96"/>
      <c r="BA179" s="96"/>
      <c r="BB179" s="96"/>
      <c r="BC179" s="96"/>
      <c r="BD179" s="96"/>
      <c r="BE179" s="96"/>
      <c r="BF179" s="96"/>
      <c r="BG179" s="96"/>
      <c r="BH179" s="96"/>
      <c r="BI179" s="96"/>
      <c r="BJ179" s="96"/>
      <c r="BK179" s="96"/>
      <c r="BL179" s="96"/>
      <c r="BM179" s="96"/>
      <c r="BN179" s="96"/>
      <c r="BO179" s="96"/>
      <c r="BP179" s="96"/>
      <c r="BQ179" s="96"/>
      <c r="BR179" s="96"/>
      <c r="BS179" s="96"/>
      <c r="BT179" s="96"/>
      <c r="BU179" s="96"/>
      <c r="BV179" s="96"/>
      <c r="BW179" s="96"/>
      <c r="BX179" s="96"/>
      <c r="BY179" s="96"/>
      <c r="BZ179" s="96"/>
      <c r="CA179" s="96"/>
      <c r="CB179" s="96"/>
      <c r="CC179" s="96"/>
      <c r="CD179" s="96"/>
      <c r="CE179" s="96"/>
      <c r="CF179" s="96"/>
      <c r="CG179" s="96"/>
      <c r="CH179" s="96"/>
      <c r="CI179" s="96"/>
      <c r="CJ179" s="96"/>
      <c r="CK179" s="96"/>
      <c r="CL179" s="96"/>
      <c r="CM179" s="96"/>
      <c r="CN179" s="96"/>
      <c r="CO179" s="96"/>
      <c r="CP179" s="96"/>
      <c r="CQ179" s="96"/>
      <c r="CR179" s="96"/>
      <c r="CS179" s="96"/>
    </row>
    <row r="180" spans="1:97" x14ac:dyDescent="0.25">
      <c r="A180" s="96"/>
      <c r="B180" s="96" t="s">
        <v>691</v>
      </c>
      <c r="C180" s="96">
        <f>val.Sect9.ExistingLocalPolGT_USD5M.YESNO</f>
        <v>0</v>
      </c>
      <c r="D180" s="96"/>
      <c r="E180" s="96"/>
      <c r="F180" s="96"/>
      <c r="G180" s="96"/>
      <c r="H180" s="96"/>
      <c r="I180" s="96"/>
      <c r="J180" s="96"/>
      <c r="K180" s="96"/>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c r="BQ180" s="96"/>
      <c r="BR180" s="96"/>
      <c r="BS180" s="96"/>
      <c r="BT180" s="96"/>
      <c r="BU180" s="96"/>
      <c r="BV180" s="96"/>
      <c r="BW180" s="96"/>
      <c r="BX180" s="96"/>
      <c r="BY180" s="96"/>
      <c r="BZ180" s="96"/>
      <c r="CA180" s="96"/>
      <c r="CB180" s="96"/>
      <c r="CC180" s="96"/>
      <c r="CD180" s="96"/>
      <c r="CE180" s="96"/>
      <c r="CF180" s="96"/>
      <c r="CG180" s="96"/>
      <c r="CH180" s="96"/>
      <c r="CI180" s="96"/>
      <c r="CJ180" s="96"/>
      <c r="CK180" s="96"/>
      <c r="CL180" s="96"/>
      <c r="CM180" s="96"/>
      <c r="CN180" s="96"/>
      <c r="CO180" s="96"/>
      <c r="CP180" s="96"/>
      <c r="CQ180" s="96"/>
      <c r="CR180" s="96"/>
      <c r="CS180" s="96"/>
    </row>
    <row r="181" spans="1:97" x14ac:dyDescent="0.25">
      <c r="A181" s="96"/>
      <c r="B181" s="96" t="s">
        <v>675</v>
      </c>
      <c r="C181" s="96">
        <f>val.Sect9_1.localpolicy1.companyname</f>
        <v>0</v>
      </c>
      <c r="D181" s="96"/>
      <c r="E181" s="96"/>
      <c r="F181" s="96"/>
      <c r="G181" s="96"/>
      <c r="H181" s="96"/>
      <c r="I181" s="96"/>
      <c r="J181" s="96"/>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96"/>
      <c r="AP181" s="96"/>
      <c r="AQ181" s="96"/>
      <c r="AR181" s="96"/>
      <c r="AS181" s="96"/>
      <c r="AT181" s="96"/>
      <c r="AU181" s="96"/>
      <c r="AV181" s="96"/>
      <c r="AW181" s="96"/>
      <c r="AX181" s="96"/>
      <c r="AY181" s="96"/>
      <c r="AZ181" s="96"/>
      <c r="BA181" s="96"/>
      <c r="BB181" s="96"/>
      <c r="BC181" s="96"/>
      <c r="BD181" s="96"/>
      <c r="BE181" s="96"/>
      <c r="BF181" s="96"/>
      <c r="BG181" s="96"/>
      <c r="BH181" s="96"/>
      <c r="BI181" s="96"/>
      <c r="BJ181" s="96"/>
      <c r="BK181" s="96"/>
      <c r="BL181" s="96"/>
      <c r="BM181" s="96"/>
      <c r="BN181" s="96"/>
      <c r="BO181" s="96"/>
      <c r="BP181" s="96"/>
      <c r="BQ181" s="96"/>
      <c r="BR181" s="96"/>
      <c r="BS181" s="96"/>
      <c r="BT181" s="96"/>
      <c r="BU181" s="96"/>
      <c r="BV181" s="96"/>
      <c r="BW181" s="96"/>
      <c r="BX181" s="96"/>
      <c r="BY181" s="96"/>
      <c r="BZ181" s="96"/>
      <c r="CA181" s="96"/>
      <c r="CB181" s="96"/>
      <c r="CC181" s="96"/>
      <c r="CD181" s="96"/>
      <c r="CE181" s="96"/>
      <c r="CF181" s="96"/>
      <c r="CG181" s="96"/>
      <c r="CH181" s="96"/>
      <c r="CI181" s="96"/>
      <c r="CJ181" s="96"/>
      <c r="CK181" s="96"/>
      <c r="CL181" s="96"/>
      <c r="CM181" s="96"/>
      <c r="CN181" s="96"/>
      <c r="CO181" s="96"/>
      <c r="CP181" s="96"/>
      <c r="CQ181" s="96"/>
      <c r="CR181" s="96"/>
      <c r="CS181" s="96"/>
    </row>
    <row r="182" spans="1:97" x14ac:dyDescent="0.25">
      <c r="A182" s="96"/>
      <c r="B182" s="96" t="s">
        <v>679</v>
      </c>
      <c r="C182" s="96">
        <f>val.Sect9_1.localpolicy1.companyaddress</f>
        <v>0</v>
      </c>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6"/>
      <c r="BC182" s="96"/>
      <c r="BD182" s="96"/>
      <c r="BE182" s="96"/>
      <c r="BF182" s="96"/>
      <c r="BG182" s="96"/>
      <c r="BH182" s="96"/>
      <c r="BI182" s="96"/>
      <c r="BJ182" s="96"/>
      <c r="BK182" s="96"/>
      <c r="BL182" s="96"/>
      <c r="BM182" s="96"/>
      <c r="BN182" s="96"/>
      <c r="BO182" s="96"/>
      <c r="BP182" s="96"/>
      <c r="BQ182" s="96"/>
      <c r="BR182" s="96"/>
      <c r="BS182" s="96"/>
      <c r="BT182" s="96"/>
      <c r="BU182" s="96"/>
      <c r="BV182" s="96"/>
      <c r="BW182" s="96"/>
      <c r="BX182" s="96"/>
      <c r="BY182" s="96"/>
      <c r="BZ182" s="96"/>
      <c r="CA182" s="96"/>
      <c r="CB182" s="96"/>
      <c r="CC182" s="96"/>
      <c r="CD182" s="96"/>
      <c r="CE182" s="96"/>
      <c r="CF182" s="96"/>
      <c r="CG182" s="96"/>
      <c r="CH182" s="96"/>
      <c r="CI182" s="96"/>
      <c r="CJ182" s="96"/>
      <c r="CK182" s="96"/>
      <c r="CL182" s="96"/>
      <c r="CM182" s="96"/>
      <c r="CN182" s="96"/>
      <c r="CO182" s="96"/>
      <c r="CP182" s="96"/>
      <c r="CQ182" s="96"/>
      <c r="CR182" s="96"/>
      <c r="CS182" s="96"/>
    </row>
    <row r="183" spans="1:97" x14ac:dyDescent="0.25">
      <c r="A183" s="96"/>
      <c r="B183" s="96" t="s">
        <v>683</v>
      </c>
      <c r="C183" s="96">
        <f>val.Sect9_1.localpolicy1.companyemail</f>
        <v>0</v>
      </c>
      <c r="D183" s="96"/>
      <c r="E183" s="96"/>
      <c r="F183" s="96"/>
      <c r="G183" s="96"/>
      <c r="H183" s="96"/>
      <c r="I183" s="96"/>
      <c r="J183" s="96"/>
      <c r="K183" s="96"/>
      <c r="L183" s="96"/>
      <c r="M183" s="96"/>
      <c r="N183" s="96"/>
      <c r="O183" s="96"/>
      <c r="P183" s="96"/>
      <c r="Q183" s="96"/>
      <c r="R183" s="96"/>
      <c r="S183" s="96"/>
      <c r="T183" s="96"/>
      <c r="U183" s="96"/>
      <c r="V183" s="96"/>
      <c r="W183" s="96"/>
      <c r="X183" s="96"/>
      <c r="Y183" s="96"/>
      <c r="Z183" s="96"/>
      <c r="AA183" s="96"/>
      <c r="AB183" s="96"/>
      <c r="AC183" s="96"/>
      <c r="AD183" s="96"/>
      <c r="AE183" s="96"/>
      <c r="AF183" s="96"/>
      <c r="AG183" s="96"/>
      <c r="AH183" s="96"/>
      <c r="AI183" s="96"/>
      <c r="AJ183" s="96"/>
      <c r="AK183" s="96"/>
      <c r="AL183" s="96"/>
      <c r="AM183" s="96"/>
      <c r="AN183" s="96"/>
      <c r="AO183" s="96"/>
      <c r="AP183" s="96"/>
      <c r="AQ183" s="96"/>
      <c r="AR183" s="96"/>
      <c r="AS183" s="96"/>
      <c r="AT183" s="96"/>
      <c r="AU183" s="96"/>
      <c r="AV183" s="96"/>
      <c r="AW183" s="96"/>
      <c r="AX183" s="96"/>
      <c r="AY183" s="96"/>
      <c r="AZ183" s="96"/>
      <c r="BA183" s="96"/>
      <c r="BB183" s="96"/>
      <c r="BC183" s="96"/>
      <c r="BD183" s="96"/>
      <c r="BE183" s="96"/>
      <c r="BF183" s="96"/>
      <c r="BG183" s="96"/>
      <c r="BH183" s="96"/>
      <c r="BI183" s="96"/>
      <c r="BJ183" s="96"/>
      <c r="BK183" s="96"/>
      <c r="BL183" s="96"/>
      <c r="BM183" s="96"/>
      <c r="BN183" s="96"/>
      <c r="BO183" s="96"/>
      <c r="BP183" s="96"/>
      <c r="BQ183" s="96"/>
      <c r="BR183" s="96"/>
      <c r="BS183" s="96"/>
      <c r="BT183" s="96"/>
      <c r="BU183" s="96"/>
      <c r="BV183" s="96"/>
      <c r="BW183" s="96"/>
      <c r="BX183" s="96"/>
      <c r="BY183" s="96"/>
      <c r="BZ183" s="96"/>
      <c r="CA183" s="96"/>
      <c r="CB183" s="96"/>
      <c r="CC183" s="96"/>
      <c r="CD183" s="96"/>
      <c r="CE183" s="96"/>
      <c r="CF183" s="96"/>
      <c r="CG183" s="96"/>
      <c r="CH183" s="96"/>
      <c r="CI183" s="96"/>
      <c r="CJ183" s="96"/>
      <c r="CK183" s="96"/>
      <c r="CL183" s="96"/>
      <c r="CM183" s="96"/>
      <c r="CN183" s="96"/>
      <c r="CO183" s="96"/>
      <c r="CP183" s="96"/>
      <c r="CQ183" s="96"/>
      <c r="CR183" s="96"/>
      <c r="CS183" s="96"/>
    </row>
    <row r="184" spans="1:97" x14ac:dyDescent="0.25">
      <c r="A184" s="96"/>
      <c r="B184" s="96" t="s">
        <v>687</v>
      </c>
      <c r="C184" s="96">
        <f>val.Sect9_1.localpolicy1.companyextturnover</f>
        <v>0</v>
      </c>
      <c r="D184" s="96"/>
      <c r="E184" s="96"/>
      <c r="F184" s="96"/>
      <c r="G184" s="96"/>
      <c r="H184" s="96"/>
      <c r="I184" s="96"/>
      <c r="J184" s="96"/>
      <c r="K184" s="96"/>
      <c r="L184" s="96"/>
      <c r="M184" s="96"/>
      <c r="N184" s="96"/>
      <c r="O184" s="96"/>
      <c r="P184" s="96"/>
      <c r="Q184" s="96"/>
      <c r="R184" s="96"/>
      <c r="S184" s="96"/>
      <c r="T184" s="96"/>
      <c r="U184" s="96"/>
      <c r="V184" s="96"/>
      <c r="W184" s="96"/>
      <c r="X184" s="96"/>
      <c r="Y184" s="96"/>
      <c r="Z184" s="96"/>
      <c r="AA184" s="96"/>
      <c r="AB184" s="96"/>
      <c r="AC184" s="96"/>
      <c r="AD184" s="96"/>
      <c r="AE184" s="96"/>
      <c r="AF184" s="96"/>
      <c r="AG184" s="96"/>
      <c r="AH184" s="96"/>
      <c r="AI184" s="96"/>
      <c r="AJ184" s="96"/>
      <c r="AK184" s="96"/>
      <c r="AL184" s="96"/>
      <c r="AM184" s="96"/>
      <c r="AN184" s="96"/>
      <c r="AO184" s="96"/>
      <c r="AP184" s="96"/>
      <c r="AQ184" s="96"/>
      <c r="AR184" s="96"/>
      <c r="AS184" s="96"/>
      <c r="AT184" s="96"/>
      <c r="AU184" s="96"/>
      <c r="AV184" s="96"/>
      <c r="AW184" s="96"/>
      <c r="AX184" s="96"/>
      <c r="AY184" s="96"/>
      <c r="AZ184" s="96"/>
      <c r="BA184" s="96"/>
      <c r="BB184" s="96"/>
      <c r="BC184" s="96"/>
      <c r="BD184" s="96"/>
      <c r="BE184" s="96"/>
      <c r="BF184" s="96"/>
      <c r="BG184" s="96"/>
      <c r="BH184" s="96"/>
      <c r="BI184" s="96"/>
      <c r="BJ184" s="96"/>
      <c r="BK184" s="96"/>
      <c r="BL184" s="96"/>
      <c r="BM184" s="96"/>
      <c r="BN184" s="96"/>
      <c r="BO184" s="96"/>
      <c r="BP184" s="96"/>
      <c r="BQ184" s="96"/>
      <c r="BR184" s="96"/>
      <c r="BS184" s="96"/>
      <c r="BT184" s="96"/>
      <c r="BU184" s="96"/>
      <c r="BV184" s="96"/>
      <c r="BW184" s="96"/>
      <c r="BX184" s="96"/>
      <c r="BY184" s="96"/>
      <c r="BZ184" s="96"/>
      <c r="CA184" s="96"/>
      <c r="CB184" s="96"/>
      <c r="CC184" s="96"/>
      <c r="CD184" s="96"/>
      <c r="CE184" s="96"/>
      <c r="CF184" s="96"/>
      <c r="CG184" s="96"/>
      <c r="CH184" s="96"/>
      <c r="CI184" s="96"/>
      <c r="CJ184" s="96"/>
      <c r="CK184" s="96"/>
      <c r="CL184" s="96"/>
      <c r="CM184" s="96"/>
      <c r="CN184" s="96"/>
      <c r="CO184" s="96"/>
      <c r="CP184" s="96"/>
      <c r="CQ184" s="96"/>
      <c r="CR184" s="96"/>
      <c r="CS184" s="96"/>
    </row>
    <row r="185" spans="1:97" x14ac:dyDescent="0.25">
      <c r="A185" s="96"/>
      <c r="B185" s="96" t="s">
        <v>676</v>
      </c>
      <c r="C185" s="96">
        <f>val.Sect9_1.localpolicy2.companyname</f>
        <v>0</v>
      </c>
      <c r="D185" s="96"/>
      <c r="E185" s="96"/>
      <c r="F185" s="96"/>
      <c r="G185" s="96"/>
      <c r="H185" s="96"/>
      <c r="I185" s="96"/>
      <c r="J185" s="96"/>
      <c r="K185" s="96"/>
      <c r="L185" s="96"/>
      <c r="M185" s="96"/>
      <c r="N185" s="96"/>
      <c r="O185" s="96"/>
      <c r="P185" s="96"/>
      <c r="Q185" s="96"/>
      <c r="R185" s="96"/>
      <c r="S185" s="96"/>
      <c r="T185" s="96"/>
      <c r="U185" s="96"/>
      <c r="V185" s="96"/>
      <c r="W185" s="96"/>
      <c r="X185" s="96"/>
      <c r="Y185" s="96"/>
      <c r="Z185" s="96"/>
      <c r="AA185" s="96"/>
      <c r="AB185" s="96"/>
      <c r="AC185" s="96"/>
      <c r="AD185" s="96"/>
      <c r="AE185" s="96"/>
      <c r="AF185" s="96"/>
      <c r="AG185" s="96"/>
      <c r="AH185" s="96"/>
      <c r="AI185" s="96"/>
      <c r="AJ185" s="96"/>
      <c r="AK185" s="96"/>
      <c r="AL185" s="96"/>
      <c r="AM185" s="96"/>
      <c r="AN185" s="96"/>
      <c r="AO185" s="96"/>
      <c r="AP185" s="96"/>
      <c r="AQ185" s="96"/>
      <c r="AR185" s="96"/>
      <c r="AS185" s="96"/>
      <c r="AT185" s="96"/>
      <c r="AU185" s="96"/>
      <c r="AV185" s="96"/>
      <c r="AW185" s="96"/>
      <c r="AX185" s="96"/>
      <c r="AY185" s="96"/>
      <c r="AZ185" s="96"/>
      <c r="BA185" s="96"/>
      <c r="BB185" s="96"/>
      <c r="BC185" s="96"/>
      <c r="BD185" s="96"/>
      <c r="BE185" s="96"/>
      <c r="BF185" s="96"/>
      <c r="BG185" s="96"/>
      <c r="BH185" s="96"/>
      <c r="BI185" s="96"/>
      <c r="BJ185" s="96"/>
      <c r="BK185" s="96"/>
      <c r="BL185" s="96"/>
      <c r="BM185" s="96"/>
      <c r="BN185" s="96"/>
      <c r="BO185" s="96"/>
      <c r="BP185" s="96"/>
      <c r="BQ185" s="96"/>
      <c r="BR185" s="96"/>
      <c r="BS185" s="96"/>
      <c r="BT185" s="96"/>
      <c r="BU185" s="96"/>
      <c r="BV185" s="96"/>
      <c r="BW185" s="96"/>
      <c r="BX185" s="96"/>
      <c r="BY185" s="96"/>
      <c r="BZ185" s="96"/>
      <c r="CA185" s="96"/>
      <c r="CB185" s="96"/>
      <c r="CC185" s="96"/>
      <c r="CD185" s="96"/>
      <c r="CE185" s="96"/>
      <c r="CF185" s="96"/>
      <c r="CG185" s="96"/>
      <c r="CH185" s="96"/>
      <c r="CI185" s="96"/>
      <c r="CJ185" s="96"/>
      <c r="CK185" s="96"/>
      <c r="CL185" s="96"/>
      <c r="CM185" s="96"/>
      <c r="CN185" s="96"/>
      <c r="CO185" s="96"/>
      <c r="CP185" s="96"/>
      <c r="CQ185" s="96"/>
      <c r="CR185" s="96"/>
      <c r="CS185" s="96"/>
    </row>
    <row r="186" spans="1:97" x14ac:dyDescent="0.25">
      <c r="A186" s="96"/>
      <c r="B186" s="96" t="s">
        <v>680</v>
      </c>
      <c r="C186" s="96">
        <f>val.Sect9_1.localpolicy2.companyaddress</f>
        <v>0</v>
      </c>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6"/>
      <c r="BC186" s="96"/>
      <c r="BD186" s="96"/>
      <c r="BE186" s="96"/>
      <c r="BF186" s="96"/>
      <c r="BG186" s="96"/>
      <c r="BH186" s="96"/>
      <c r="BI186" s="96"/>
      <c r="BJ186" s="96"/>
      <c r="BK186" s="96"/>
      <c r="BL186" s="96"/>
      <c r="BM186" s="96"/>
      <c r="BN186" s="96"/>
      <c r="BO186" s="96"/>
      <c r="BP186" s="96"/>
      <c r="BQ186" s="96"/>
      <c r="BR186" s="96"/>
      <c r="BS186" s="96"/>
      <c r="BT186" s="96"/>
      <c r="BU186" s="96"/>
      <c r="BV186" s="96"/>
      <c r="BW186" s="96"/>
      <c r="BX186" s="96"/>
      <c r="BY186" s="96"/>
      <c r="BZ186" s="96"/>
      <c r="CA186" s="96"/>
      <c r="CB186" s="96"/>
      <c r="CC186" s="96"/>
      <c r="CD186" s="96"/>
      <c r="CE186" s="96"/>
      <c r="CF186" s="96"/>
      <c r="CG186" s="96"/>
      <c r="CH186" s="96"/>
      <c r="CI186" s="96"/>
      <c r="CJ186" s="96"/>
      <c r="CK186" s="96"/>
      <c r="CL186" s="96"/>
      <c r="CM186" s="96"/>
      <c r="CN186" s="96"/>
      <c r="CO186" s="96"/>
      <c r="CP186" s="96"/>
      <c r="CQ186" s="96"/>
      <c r="CR186" s="96"/>
      <c r="CS186" s="96"/>
    </row>
    <row r="187" spans="1:97" x14ac:dyDescent="0.25">
      <c r="A187" s="96"/>
      <c r="B187" s="96" t="s">
        <v>684</v>
      </c>
      <c r="C187" s="96">
        <f>val.Sect9_1.localpolicy2.companyemail</f>
        <v>0</v>
      </c>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c r="AB187" s="96"/>
      <c r="AC187" s="96"/>
      <c r="AD187" s="96"/>
      <c r="AE187" s="96"/>
      <c r="AF187" s="96"/>
      <c r="AG187" s="96"/>
      <c r="AH187" s="96"/>
      <c r="AI187" s="96"/>
      <c r="AJ187" s="96"/>
      <c r="AK187" s="96"/>
      <c r="AL187" s="96"/>
      <c r="AM187" s="96"/>
      <c r="AN187" s="96"/>
      <c r="AO187" s="96"/>
      <c r="AP187" s="96"/>
      <c r="AQ187" s="96"/>
      <c r="AR187" s="96"/>
      <c r="AS187" s="96"/>
      <c r="AT187" s="96"/>
      <c r="AU187" s="96"/>
      <c r="AV187" s="96"/>
      <c r="AW187" s="96"/>
      <c r="AX187" s="96"/>
      <c r="AY187" s="96"/>
      <c r="AZ187" s="96"/>
      <c r="BA187" s="96"/>
      <c r="BB187" s="96"/>
      <c r="BC187" s="96"/>
      <c r="BD187" s="96"/>
      <c r="BE187" s="96"/>
      <c r="BF187" s="96"/>
      <c r="BG187" s="96"/>
      <c r="BH187" s="96"/>
      <c r="BI187" s="96"/>
      <c r="BJ187" s="96"/>
      <c r="BK187" s="96"/>
      <c r="BL187" s="96"/>
      <c r="BM187" s="96"/>
      <c r="BN187" s="96"/>
      <c r="BO187" s="96"/>
      <c r="BP187" s="96"/>
      <c r="BQ187" s="96"/>
      <c r="BR187" s="96"/>
      <c r="BS187" s="96"/>
      <c r="BT187" s="96"/>
      <c r="BU187" s="96"/>
      <c r="BV187" s="96"/>
      <c r="BW187" s="96"/>
      <c r="BX187" s="96"/>
      <c r="BY187" s="96"/>
      <c r="BZ187" s="96"/>
      <c r="CA187" s="96"/>
      <c r="CB187" s="96"/>
      <c r="CC187" s="96"/>
      <c r="CD187" s="96"/>
      <c r="CE187" s="96"/>
      <c r="CF187" s="96"/>
      <c r="CG187" s="96"/>
      <c r="CH187" s="96"/>
      <c r="CI187" s="96"/>
      <c r="CJ187" s="96"/>
      <c r="CK187" s="96"/>
      <c r="CL187" s="96"/>
      <c r="CM187" s="96"/>
      <c r="CN187" s="96"/>
      <c r="CO187" s="96"/>
      <c r="CP187" s="96"/>
      <c r="CQ187" s="96"/>
      <c r="CR187" s="96"/>
      <c r="CS187" s="96"/>
    </row>
    <row r="188" spans="1:97" x14ac:dyDescent="0.25">
      <c r="A188" s="96"/>
      <c r="B188" s="96" t="s">
        <v>688</v>
      </c>
      <c r="C188" s="96">
        <f>val.Sect9_1.localpolicy2.companyextturnover</f>
        <v>0</v>
      </c>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c r="AB188" s="96"/>
      <c r="AC188" s="96"/>
      <c r="AD188" s="96"/>
      <c r="AE188" s="96"/>
      <c r="AF188" s="96"/>
      <c r="AG188" s="96"/>
      <c r="AH188" s="96"/>
      <c r="AI188" s="96"/>
      <c r="AJ188" s="96"/>
      <c r="AK188" s="96"/>
      <c r="AL188" s="96"/>
      <c r="AM188" s="96"/>
      <c r="AN188" s="96"/>
      <c r="AO188" s="96"/>
      <c r="AP188" s="96"/>
      <c r="AQ188" s="96"/>
      <c r="AR188" s="96"/>
      <c r="AS188" s="96"/>
      <c r="AT188" s="96"/>
      <c r="AU188" s="96"/>
      <c r="AV188" s="96"/>
      <c r="AW188" s="96"/>
      <c r="AX188" s="96"/>
      <c r="AY188" s="96"/>
      <c r="AZ188" s="96"/>
      <c r="BA188" s="96"/>
      <c r="BB188" s="96"/>
      <c r="BC188" s="96"/>
      <c r="BD188" s="96"/>
      <c r="BE188" s="96"/>
      <c r="BF188" s="96"/>
      <c r="BG188" s="96"/>
      <c r="BH188" s="96"/>
      <c r="BI188" s="96"/>
      <c r="BJ188" s="96"/>
      <c r="BK188" s="96"/>
      <c r="BL188" s="96"/>
      <c r="BM188" s="96"/>
      <c r="BN188" s="96"/>
      <c r="BO188" s="96"/>
      <c r="BP188" s="96"/>
      <c r="BQ188" s="96"/>
      <c r="BR188" s="96"/>
      <c r="BS188" s="96"/>
      <c r="BT188" s="96"/>
      <c r="BU188" s="96"/>
      <c r="BV188" s="96"/>
      <c r="BW188" s="96"/>
      <c r="BX188" s="96"/>
      <c r="BY188" s="96"/>
      <c r="BZ188" s="96"/>
      <c r="CA188" s="96"/>
      <c r="CB188" s="96"/>
      <c r="CC188" s="96"/>
      <c r="CD188" s="96"/>
      <c r="CE188" s="96"/>
      <c r="CF188" s="96"/>
      <c r="CG188" s="96"/>
      <c r="CH188" s="96"/>
      <c r="CI188" s="96"/>
      <c r="CJ188" s="96"/>
      <c r="CK188" s="96"/>
      <c r="CL188" s="96"/>
      <c r="CM188" s="96"/>
      <c r="CN188" s="96"/>
      <c r="CO188" s="96"/>
      <c r="CP188" s="96"/>
      <c r="CQ188" s="96"/>
      <c r="CR188" s="96"/>
      <c r="CS188" s="96"/>
    </row>
    <row r="189" spans="1:97" x14ac:dyDescent="0.25">
      <c r="A189" s="96"/>
      <c r="B189" s="96" t="s">
        <v>677</v>
      </c>
      <c r="C189" s="96">
        <f>val.Sect9_1.localpolicy3.companyname</f>
        <v>0</v>
      </c>
      <c r="D189" s="96"/>
      <c r="E189" s="96"/>
      <c r="F189" s="96"/>
      <c r="G189" s="96"/>
      <c r="H189" s="96"/>
      <c r="I189" s="96"/>
      <c r="J189" s="96"/>
      <c r="K189" s="96"/>
      <c r="L189" s="96"/>
      <c r="M189" s="96"/>
      <c r="N189" s="96"/>
      <c r="O189" s="96"/>
      <c r="P189" s="96"/>
      <c r="Q189" s="96"/>
      <c r="R189" s="96"/>
      <c r="S189" s="96"/>
      <c r="T189" s="96"/>
      <c r="U189" s="96"/>
      <c r="V189" s="96"/>
      <c r="W189" s="96"/>
      <c r="X189" s="96"/>
      <c r="Y189" s="96"/>
      <c r="Z189" s="96"/>
      <c r="AA189" s="96"/>
      <c r="AB189" s="96"/>
      <c r="AC189" s="96"/>
      <c r="AD189" s="96"/>
      <c r="AE189" s="96"/>
      <c r="AF189" s="96"/>
      <c r="AG189" s="96"/>
      <c r="AH189" s="96"/>
      <c r="AI189" s="96"/>
      <c r="AJ189" s="96"/>
      <c r="AK189" s="96"/>
      <c r="AL189" s="96"/>
      <c r="AM189" s="96"/>
      <c r="AN189" s="96"/>
      <c r="AO189" s="96"/>
      <c r="AP189" s="96"/>
      <c r="AQ189" s="96"/>
      <c r="AR189" s="96"/>
      <c r="AS189" s="96"/>
      <c r="AT189" s="96"/>
      <c r="AU189" s="96"/>
      <c r="AV189" s="96"/>
      <c r="AW189" s="96"/>
      <c r="AX189" s="96"/>
      <c r="AY189" s="96"/>
      <c r="AZ189" s="96"/>
      <c r="BA189" s="96"/>
      <c r="BB189" s="96"/>
      <c r="BC189" s="96"/>
      <c r="BD189" s="96"/>
      <c r="BE189" s="96"/>
      <c r="BF189" s="96"/>
      <c r="BG189" s="96"/>
      <c r="BH189" s="96"/>
      <c r="BI189" s="96"/>
      <c r="BJ189" s="96"/>
      <c r="BK189" s="96"/>
      <c r="BL189" s="96"/>
      <c r="BM189" s="96"/>
      <c r="BN189" s="96"/>
      <c r="BO189" s="96"/>
      <c r="BP189" s="96"/>
      <c r="BQ189" s="96"/>
      <c r="BR189" s="96"/>
      <c r="BS189" s="96"/>
      <c r="BT189" s="96"/>
      <c r="BU189" s="96"/>
      <c r="BV189" s="96"/>
      <c r="BW189" s="96"/>
      <c r="BX189" s="96"/>
      <c r="BY189" s="96"/>
      <c r="BZ189" s="96"/>
      <c r="CA189" s="96"/>
      <c r="CB189" s="96"/>
      <c r="CC189" s="96"/>
      <c r="CD189" s="96"/>
      <c r="CE189" s="96"/>
      <c r="CF189" s="96"/>
      <c r="CG189" s="96"/>
      <c r="CH189" s="96"/>
      <c r="CI189" s="96"/>
      <c r="CJ189" s="96"/>
      <c r="CK189" s="96"/>
      <c r="CL189" s="96"/>
      <c r="CM189" s="96"/>
      <c r="CN189" s="96"/>
      <c r="CO189" s="96"/>
      <c r="CP189" s="96"/>
      <c r="CQ189" s="96"/>
      <c r="CR189" s="96"/>
      <c r="CS189" s="96"/>
    </row>
    <row r="190" spans="1:97" x14ac:dyDescent="0.25">
      <c r="A190" s="96"/>
      <c r="B190" t="s">
        <v>681</v>
      </c>
      <c r="C190" s="96">
        <f>val.Sect9_1.localpolicy3.companyaddress</f>
        <v>0</v>
      </c>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96"/>
      <c r="AS190" s="96"/>
      <c r="AT190" s="96"/>
      <c r="AU190" s="96"/>
      <c r="AV190" s="96"/>
      <c r="AW190" s="96"/>
      <c r="AX190" s="96"/>
      <c r="AY190" s="96"/>
      <c r="AZ190" s="96"/>
      <c r="BA190" s="96"/>
      <c r="BB190" s="96"/>
      <c r="BC190" s="96"/>
      <c r="BD190" s="96"/>
      <c r="BE190" s="96"/>
      <c r="BF190" s="96"/>
      <c r="BG190" s="96"/>
      <c r="BH190" s="96"/>
      <c r="BI190" s="96"/>
      <c r="BJ190" s="96"/>
      <c r="BK190" s="96"/>
      <c r="BL190" s="96"/>
      <c r="BM190" s="96"/>
      <c r="BN190" s="96"/>
      <c r="BO190" s="96"/>
      <c r="BP190" s="96"/>
      <c r="BQ190" s="96"/>
      <c r="BR190" s="96"/>
      <c r="BS190" s="96"/>
      <c r="BT190" s="96"/>
      <c r="BU190" s="96"/>
      <c r="BV190" s="96"/>
      <c r="BW190" s="96"/>
      <c r="BX190" s="96"/>
      <c r="BY190" s="96"/>
      <c r="BZ190" s="96"/>
      <c r="CA190" s="96"/>
      <c r="CB190" s="96"/>
      <c r="CC190" s="96"/>
      <c r="CD190" s="96"/>
      <c r="CE190" s="96"/>
      <c r="CF190" s="96"/>
      <c r="CG190" s="96"/>
      <c r="CH190" s="96"/>
      <c r="CI190" s="96"/>
      <c r="CJ190" s="96"/>
      <c r="CK190" s="96"/>
      <c r="CL190" s="96"/>
      <c r="CM190" s="96"/>
      <c r="CN190" s="96"/>
      <c r="CO190" s="96"/>
      <c r="CP190" s="96"/>
      <c r="CQ190" s="96"/>
      <c r="CR190" s="96"/>
      <c r="CS190" s="96"/>
    </row>
    <row r="191" spans="1:97" x14ac:dyDescent="0.25">
      <c r="A191" s="96"/>
      <c r="B191" t="s">
        <v>685</v>
      </c>
      <c r="C191" s="96">
        <f>val.Sect9_1.localpolicy3.companyemail</f>
        <v>0</v>
      </c>
      <c r="D191" s="96"/>
      <c r="E191" s="96"/>
      <c r="F191" s="96"/>
      <c r="G191" s="96"/>
      <c r="H191" s="96"/>
      <c r="I191" s="96"/>
      <c r="J191" s="96"/>
      <c r="K191" s="96"/>
      <c r="L191" s="96"/>
      <c r="M191" s="96"/>
      <c r="N191" s="96"/>
      <c r="O191" s="96"/>
      <c r="P191" s="96"/>
      <c r="Q191" s="96"/>
      <c r="R191" s="96"/>
      <c r="S191" s="96"/>
      <c r="T191" s="96"/>
      <c r="U191" s="96"/>
      <c r="V191" s="96"/>
      <c r="W191" s="96"/>
      <c r="X191" s="96"/>
      <c r="Y191" s="96"/>
      <c r="Z191" s="96"/>
      <c r="AA191" s="96"/>
      <c r="AB191" s="96"/>
      <c r="AC191" s="96"/>
      <c r="AD191" s="96"/>
      <c r="AE191" s="96"/>
      <c r="AF191" s="96"/>
      <c r="AG191" s="96"/>
      <c r="AH191" s="96"/>
      <c r="AI191" s="96"/>
      <c r="AJ191" s="96"/>
      <c r="AK191" s="96"/>
      <c r="AL191" s="96"/>
      <c r="AM191" s="96"/>
      <c r="AN191" s="96"/>
      <c r="AO191" s="96"/>
      <c r="AP191" s="96"/>
      <c r="AQ191" s="96"/>
      <c r="AR191" s="96"/>
      <c r="AS191" s="96"/>
      <c r="AT191" s="96"/>
      <c r="AU191" s="96"/>
      <c r="AV191" s="96"/>
      <c r="AW191" s="96"/>
      <c r="AX191" s="96"/>
      <c r="AY191" s="96"/>
      <c r="AZ191" s="96"/>
      <c r="BA191" s="96"/>
      <c r="BB191" s="96"/>
      <c r="BC191" s="96"/>
      <c r="BD191" s="96"/>
      <c r="BE191" s="96"/>
      <c r="BF191" s="96"/>
      <c r="BG191" s="96"/>
      <c r="BH191" s="96"/>
      <c r="BI191" s="96"/>
      <c r="BJ191" s="96"/>
      <c r="BK191" s="96"/>
      <c r="BL191" s="96"/>
      <c r="BM191" s="96"/>
      <c r="BN191" s="96"/>
      <c r="BO191" s="96"/>
      <c r="BP191" s="96"/>
      <c r="BQ191" s="96"/>
      <c r="BR191" s="96"/>
      <c r="BS191" s="96"/>
      <c r="BT191" s="96"/>
      <c r="BU191" s="96"/>
      <c r="BV191" s="96"/>
      <c r="BW191" s="96"/>
      <c r="BX191" s="96"/>
      <c r="BY191" s="96"/>
      <c r="BZ191" s="96"/>
      <c r="CA191" s="96"/>
      <c r="CB191" s="96"/>
      <c r="CC191" s="96"/>
      <c r="CD191" s="96"/>
      <c r="CE191" s="96"/>
      <c r="CF191" s="96"/>
      <c r="CG191" s="96"/>
      <c r="CH191" s="96"/>
      <c r="CI191" s="96"/>
      <c r="CJ191" s="96"/>
      <c r="CK191" s="96"/>
      <c r="CL191" s="96"/>
      <c r="CM191" s="96"/>
      <c r="CN191" s="96"/>
      <c r="CO191" s="96"/>
      <c r="CP191" s="96"/>
      <c r="CQ191" s="96"/>
      <c r="CR191" s="96"/>
      <c r="CS191" s="96"/>
    </row>
    <row r="192" spans="1:97" x14ac:dyDescent="0.25">
      <c r="B192" t="s">
        <v>689</v>
      </c>
      <c r="C192" s="96">
        <f>val.Sect9_1.localpolicy3.companyextturnover</f>
        <v>0</v>
      </c>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c r="AE192" s="96"/>
      <c r="AF192" s="96"/>
      <c r="AG192" s="96"/>
      <c r="AH192" s="96"/>
      <c r="AI192" s="96"/>
      <c r="AJ192" s="96"/>
      <c r="AK192" s="96"/>
      <c r="AL192" s="96"/>
      <c r="AM192" s="96"/>
      <c r="AN192" s="96"/>
      <c r="AO192" s="96"/>
      <c r="AP192" s="96"/>
      <c r="AQ192" s="96"/>
      <c r="AR192" s="96"/>
      <c r="AS192" s="96"/>
      <c r="AT192" s="96"/>
      <c r="AU192" s="96"/>
      <c r="AV192" s="96"/>
      <c r="AW192" s="96"/>
      <c r="AX192" s="96"/>
      <c r="AY192" s="96"/>
      <c r="AZ192" s="96"/>
      <c r="BA192" s="96"/>
      <c r="BB192" s="96"/>
      <c r="BC192" s="96"/>
      <c r="BD192" s="96"/>
      <c r="BE192" s="96"/>
      <c r="BF192" s="96"/>
      <c r="BG192" s="96"/>
      <c r="BH192" s="96"/>
      <c r="BI192" s="96"/>
      <c r="BJ192" s="96"/>
      <c r="BK192" s="96"/>
      <c r="BL192" s="96"/>
      <c r="BM192" s="96"/>
      <c r="BN192" s="96"/>
      <c r="BO192" s="96"/>
      <c r="BP192" s="96"/>
      <c r="BQ192" s="96"/>
      <c r="BR192" s="96"/>
      <c r="BS192" s="96"/>
      <c r="BT192" s="96"/>
      <c r="BU192" s="96"/>
      <c r="BV192" s="96"/>
      <c r="BW192" s="96"/>
      <c r="BX192" s="96"/>
      <c r="BY192" s="96"/>
      <c r="BZ192" s="96"/>
      <c r="CA192" s="96"/>
      <c r="CB192" s="96"/>
      <c r="CC192" s="96"/>
      <c r="CD192" s="96"/>
      <c r="CE192" s="96"/>
      <c r="CF192" s="96"/>
      <c r="CG192" s="96"/>
      <c r="CH192" s="96"/>
      <c r="CI192" s="96"/>
      <c r="CJ192" s="96"/>
      <c r="CK192" s="96"/>
      <c r="CL192" s="96"/>
      <c r="CM192" s="96"/>
      <c r="CN192" s="96"/>
      <c r="CO192" s="96"/>
      <c r="CP192" s="96"/>
      <c r="CQ192" s="96"/>
      <c r="CR192" s="96"/>
      <c r="CS192" s="96"/>
    </row>
    <row r="193" spans="2:97" x14ac:dyDescent="0.25">
      <c r="B193" t="s">
        <v>678</v>
      </c>
      <c r="C193" s="96">
        <f>val.Sect9_1.localpolicy4.companyname</f>
        <v>0</v>
      </c>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c r="AB193" s="96"/>
      <c r="AC193" s="96"/>
      <c r="AD193" s="96"/>
      <c r="AE193" s="96"/>
      <c r="AF193" s="96"/>
      <c r="AG193" s="96"/>
      <c r="AH193" s="96"/>
      <c r="AI193" s="96"/>
      <c r="AJ193" s="96"/>
      <c r="AK193" s="96"/>
      <c r="AL193" s="96"/>
      <c r="AM193" s="96"/>
      <c r="AN193" s="96"/>
      <c r="AO193" s="96"/>
      <c r="AP193" s="96"/>
      <c r="AQ193" s="96"/>
      <c r="AR193" s="96"/>
      <c r="AS193" s="96"/>
      <c r="AT193" s="96"/>
      <c r="AU193" s="96"/>
      <c r="AV193" s="96"/>
      <c r="AW193" s="96"/>
      <c r="AX193" s="96"/>
      <c r="AY193" s="96"/>
      <c r="AZ193" s="96"/>
      <c r="BA193" s="96"/>
      <c r="BB193" s="96"/>
      <c r="BC193" s="96"/>
      <c r="BD193" s="96"/>
      <c r="BE193" s="96"/>
      <c r="BF193" s="96"/>
      <c r="BG193" s="96"/>
      <c r="BH193" s="96"/>
      <c r="BI193" s="96"/>
      <c r="BJ193" s="96"/>
      <c r="BK193" s="96"/>
      <c r="BL193" s="96"/>
      <c r="BM193" s="96"/>
      <c r="BN193" s="96"/>
      <c r="BO193" s="96"/>
      <c r="BP193" s="96"/>
      <c r="BQ193" s="96"/>
      <c r="BR193" s="96"/>
      <c r="BS193" s="96"/>
      <c r="BT193" s="96"/>
      <c r="BU193" s="96"/>
      <c r="BV193" s="96"/>
      <c r="BW193" s="96"/>
      <c r="BX193" s="96"/>
      <c r="BY193" s="96"/>
      <c r="BZ193" s="96"/>
      <c r="CA193" s="96"/>
      <c r="CB193" s="96"/>
      <c r="CC193" s="96"/>
      <c r="CD193" s="96"/>
      <c r="CE193" s="96"/>
      <c r="CF193" s="96"/>
      <c r="CG193" s="96"/>
      <c r="CH193" s="96"/>
      <c r="CI193" s="96"/>
      <c r="CJ193" s="96"/>
      <c r="CK193" s="96"/>
      <c r="CL193" s="96"/>
      <c r="CM193" s="96"/>
      <c r="CN193" s="96"/>
      <c r="CO193" s="96"/>
      <c r="CP193" s="96"/>
      <c r="CQ193" s="96"/>
      <c r="CR193" s="96"/>
      <c r="CS193" s="96"/>
    </row>
    <row r="194" spans="2:97" x14ac:dyDescent="0.25">
      <c r="B194" t="s">
        <v>682</v>
      </c>
      <c r="C194" s="96">
        <f>val.Sect9_1.localpolicy4.companyaddress</f>
        <v>0</v>
      </c>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c r="AB194" s="96"/>
      <c r="AC194" s="96"/>
      <c r="AD194" s="96"/>
      <c r="AE194" s="96"/>
      <c r="AF194" s="96"/>
      <c r="AG194" s="96"/>
      <c r="AH194" s="96"/>
      <c r="AI194" s="96"/>
      <c r="AJ194" s="96"/>
      <c r="AK194" s="96"/>
      <c r="AL194" s="96"/>
      <c r="AM194" s="96"/>
      <c r="AN194" s="96"/>
      <c r="AO194" s="96"/>
      <c r="AP194" s="96"/>
      <c r="AQ194" s="96"/>
      <c r="AR194" s="96"/>
      <c r="AS194" s="96"/>
      <c r="AT194" s="96"/>
      <c r="AU194" s="96"/>
      <c r="AV194" s="96"/>
      <c r="AW194" s="96"/>
      <c r="AX194" s="96"/>
      <c r="AY194" s="96"/>
      <c r="AZ194" s="96"/>
      <c r="BA194" s="96"/>
      <c r="BB194" s="96"/>
      <c r="BC194" s="96"/>
      <c r="BD194" s="96"/>
      <c r="BE194" s="96"/>
      <c r="BF194" s="96"/>
      <c r="BG194" s="96"/>
      <c r="BH194" s="96"/>
      <c r="BI194" s="96"/>
      <c r="BJ194" s="96"/>
      <c r="BK194" s="96"/>
      <c r="BL194" s="96"/>
      <c r="BM194" s="96"/>
      <c r="BN194" s="96"/>
      <c r="BO194" s="96"/>
      <c r="BP194" s="96"/>
      <c r="BQ194" s="96"/>
      <c r="BR194" s="96"/>
      <c r="BS194" s="96"/>
      <c r="BT194" s="96"/>
      <c r="BU194" s="96"/>
      <c r="BV194" s="96"/>
      <c r="BW194" s="96"/>
      <c r="BX194" s="96"/>
      <c r="BY194" s="96"/>
      <c r="BZ194" s="96"/>
      <c r="CA194" s="96"/>
      <c r="CB194" s="96"/>
      <c r="CC194" s="96"/>
      <c r="CD194" s="96"/>
      <c r="CE194" s="96"/>
      <c r="CF194" s="96"/>
      <c r="CG194" s="96"/>
      <c r="CH194" s="96"/>
      <c r="CI194" s="96"/>
      <c r="CJ194" s="96"/>
      <c r="CK194" s="96"/>
      <c r="CL194" s="96"/>
      <c r="CM194" s="96"/>
      <c r="CN194" s="96"/>
      <c r="CO194" s="96"/>
      <c r="CP194" s="96"/>
      <c r="CQ194" s="96"/>
      <c r="CR194" s="96"/>
      <c r="CS194" s="96"/>
    </row>
    <row r="195" spans="2:97" x14ac:dyDescent="0.25">
      <c r="B195" t="s">
        <v>686</v>
      </c>
      <c r="C195" s="96">
        <f>val.Sect9_1.localpolicy4.companyemail</f>
        <v>0</v>
      </c>
      <c r="D195" s="96"/>
      <c r="E195" s="96"/>
      <c r="F195" s="96"/>
      <c r="G195" s="96"/>
      <c r="H195" s="96"/>
      <c r="I195" s="96"/>
      <c r="J195" s="96"/>
      <c r="K195" s="96"/>
      <c r="L195" s="96"/>
      <c r="M195" s="96"/>
      <c r="N195" s="96"/>
      <c r="O195" s="96"/>
      <c r="P195" s="96"/>
      <c r="Q195" s="96"/>
      <c r="R195" s="96"/>
      <c r="S195" s="96"/>
      <c r="T195" s="96"/>
      <c r="U195" s="96"/>
      <c r="V195" s="96"/>
      <c r="W195" s="96"/>
      <c r="X195" s="96"/>
      <c r="Y195" s="96"/>
      <c r="Z195" s="96"/>
      <c r="AA195" s="96"/>
      <c r="AB195" s="96"/>
      <c r="AC195" s="96"/>
      <c r="AD195" s="96"/>
      <c r="AE195" s="96"/>
      <c r="AF195" s="96"/>
      <c r="AG195" s="96"/>
      <c r="AH195" s="96"/>
      <c r="AI195" s="96"/>
      <c r="AJ195" s="96"/>
      <c r="AK195" s="96"/>
      <c r="AL195" s="96"/>
      <c r="AM195" s="96"/>
      <c r="AN195" s="96"/>
      <c r="AO195" s="96"/>
      <c r="AP195" s="96"/>
      <c r="AQ195" s="96"/>
      <c r="AR195" s="96"/>
      <c r="AS195" s="96"/>
      <c r="AT195" s="96"/>
      <c r="AU195" s="96"/>
      <c r="AV195" s="96"/>
      <c r="AW195" s="96"/>
      <c r="AX195" s="96"/>
      <c r="AY195" s="96"/>
      <c r="AZ195" s="96"/>
      <c r="BA195" s="96"/>
      <c r="BB195" s="96"/>
      <c r="BC195" s="96"/>
      <c r="BD195" s="96"/>
      <c r="BE195" s="96"/>
      <c r="BF195" s="96"/>
      <c r="BG195" s="96"/>
      <c r="BH195" s="96"/>
      <c r="BI195" s="96"/>
      <c r="BJ195" s="96"/>
      <c r="BK195" s="96"/>
      <c r="BL195" s="96"/>
      <c r="BM195" s="96"/>
      <c r="BN195" s="96"/>
      <c r="BO195" s="96"/>
      <c r="BP195" s="96"/>
      <c r="BQ195" s="96"/>
      <c r="BR195" s="96"/>
      <c r="BS195" s="96"/>
      <c r="BT195" s="96"/>
      <c r="BU195" s="96"/>
      <c r="BV195" s="96"/>
      <c r="BW195" s="96"/>
      <c r="BX195" s="96"/>
      <c r="BY195" s="96"/>
      <c r="BZ195" s="96"/>
      <c r="CA195" s="96"/>
      <c r="CB195" s="96"/>
      <c r="CC195" s="96"/>
      <c r="CD195" s="96"/>
      <c r="CE195" s="96"/>
      <c r="CF195" s="96"/>
      <c r="CG195" s="96"/>
      <c r="CH195" s="96"/>
      <c r="CI195" s="96"/>
      <c r="CJ195" s="96"/>
      <c r="CK195" s="96"/>
      <c r="CL195" s="96"/>
      <c r="CM195" s="96"/>
      <c r="CN195" s="96"/>
      <c r="CO195" s="96"/>
      <c r="CP195" s="96"/>
      <c r="CQ195" s="96"/>
      <c r="CR195" s="96"/>
      <c r="CS195" s="96"/>
    </row>
    <row r="196" spans="2:97" x14ac:dyDescent="0.25">
      <c r="B196" t="s">
        <v>690</v>
      </c>
      <c r="C196" s="96">
        <f>val.Sect9_1.localpolicy4.companyextturnover</f>
        <v>0</v>
      </c>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c r="AB196" s="96"/>
      <c r="AC196" s="96"/>
      <c r="AD196" s="96"/>
      <c r="AE196" s="96"/>
      <c r="AF196" s="96"/>
      <c r="AG196" s="96"/>
      <c r="AH196" s="96"/>
      <c r="AI196" s="96"/>
      <c r="AJ196" s="96"/>
      <c r="AK196" s="96"/>
      <c r="AL196" s="96"/>
      <c r="AM196" s="96"/>
      <c r="AN196" s="96"/>
      <c r="AO196" s="96"/>
      <c r="AP196" s="96"/>
      <c r="AQ196" s="96"/>
      <c r="AR196" s="96"/>
      <c r="AS196" s="96"/>
      <c r="AT196" s="96"/>
      <c r="AU196" s="96"/>
      <c r="AV196" s="96"/>
      <c r="AW196" s="96"/>
      <c r="AX196" s="96"/>
      <c r="AY196" s="96"/>
      <c r="AZ196" s="96"/>
      <c r="BA196" s="96"/>
      <c r="BB196" s="96"/>
      <c r="BC196" s="96"/>
      <c r="BD196" s="96"/>
      <c r="BE196" s="96"/>
      <c r="BF196" s="96"/>
      <c r="BG196" s="96"/>
      <c r="BH196" s="96"/>
      <c r="BI196" s="96"/>
      <c r="BJ196" s="96"/>
      <c r="BK196" s="96"/>
      <c r="BL196" s="96"/>
      <c r="BM196" s="96"/>
      <c r="BN196" s="96"/>
      <c r="BO196" s="96"/>
      <c r="BP196" s="96"/>
      <c r="BQ196" s="96"/>
      <c r="BR196" s="96"/>
      <c r="BS196" s="96"/>
      <c r="BT196" s="96"/>
      <c r="BU196" s="96"/>
      <c r="BV196" s="96"/>
      <c r="BW196" s="96"/>
      <c r="BX196" s="96"/>
      <c r="BY196" s="96"/>
      <c r="BZ196" s="96"/>
      <c r="CA196" s="96"/>
      <c r="CB196" s="96"/>
      <c r="CC196" s="96"/>
      <c r="CD196" s="96"/>
      <c r="CE196" s="96"/>
      <c r="CF196" s="96"/>
      <c r="CG196" s="96"/>
      <c r="CH196" s="96"/>
      <c r="CI196" s="96"/>
      <c r="CJ196" s="96"/>
      <c r="CK196" s="96"/>
      <c r="CL196" s="96"/>
      <c r="CM196" s="96"/>
      <c r="CN196" s="96"/>
      <c r="CO196" s="96"/>
      <c r="CP196" s="96"/>
      <c r="CQ196" s="96"/>
      <c r="CR196" s="96"/>
      <c r="CS196" s="96"/>
    </row>
    <row r="197" spans="2:97" x14ac:dyDescent="0.25">
      <c r="B197" t="s">
        <v>692</v>
      </c>
      <c r="C197" s="96">
        <f>val.Sect9_1.localpolicy5.companyname</f>
        <v>0</v>
      </c>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c r="AB197" s="96"/>
      <c r="AC197" s="96"/>
      <c r="AD197" s="96"/>
      <c r="AE197" s="96"/>
      <c r="AF197" s="96"/>
      <c r="AG197" s="96"/>
      <c r="AH197" s="96"/>
      <c r="AI197" s="96"/>
      <c r="AJ197" s="96"/>
      <c r="AK197" s="96"/>
      <c r="AL197" s="96"/>
      <c r="AM197" s="96"/>
      <c r="AN197" s="96"/>
      <c r="AO197" s="96"/>
      <c r="AP197" s="96"/>
      <c r="AQ197" s="96"/>
      <c r="AR197" s="96"/>
      <c r="AS197" s="96"/>
      <c r="AT197" s="96"/>
      <c r="AU197" s="96"/>
      <c r="AV197" s="96"/>
      <c r="AW197" s="96"/>
      <c r="AX197" s="96"/>
      <c r="AY197" s="96"/>
      <c r="AZ197" s="96"/>
      <c r="BA197" s="96"/>
      <c r="BB197" s="96"/>
      <c r="BC197" s="96"/>
      <c r="BD197" s="96"/>
      <c r="BE197" s="96"/>
      <c r="BF197" s="96"/>
      <c r="BG197" s="96"/>
      <c r="BH197" s="96"/>
      <c r="BI197" s="96"/>
      <c r="BJ197" s="96"/>
      <c r="BK197" s="96"/>
      <c r="BL197" s="96"/>
      <c r="BM197" s="96"/>
      <c r="BN197" s="96"/>
      <c r="BO197" s="96"/>
      <c r="BP197" s="96"/>
      <c r="BQ197" s="96"/>
      <c r="BR197" s="96"/>
      <c r="BS197" s="96"/>
      <c r="BT197" s="96"/>
      <c r="BU197" s="96"/>
      <c r="BV197" s="96"/>
      <c r="BW197" s="96"/>
      <c r="BX197" s="96"/>
      <c r="BY197" s="96"/>
      <c r="BZ197" s="96"/>
      <c r="CA197" s="96"/>
      <c r="CB197" s="96"/>
      <c r="CC197" s="96"/>
      <c r="CD197" s="96"/>
      <c r="CE197" s="96"/>
      <c r="CF197" s="96"/>
      <c r="CG197" s="96"/>
      <c r="CH197" s="96"/>
      <c r="CI197" s="96"/>
      <c r="CJ197" s="96"/>
      <c r="CK197" s="96"/>
      <c r="CL197" s="96"/>
      <c r="CM197" s="96"/>
      <c r="CN197" s="96"/>
      <c r="CO197" s="96"/>
      <c r="CP197" s="96"/>
      <c r="CQ197" s="96"/>
      <c r="CR197" s="96"/>
      <c r="CS197" s="96"/>
    </row>
    <row r="198" spans="2:97" x14ac:dyDescent="0.25">
      <c r="B198" t="s">
        <v>693</v>
      </c>
      <c r="C198" s="96">
        <f>val.Sect9_1.localpolicy5.companyaddress</f>
        <v>0</v>
      </c>
      <c r="D198" s="96"/>
      <c r="E198" s="96"/>
      <c r="F198" s="96"/>
      <c r="G198" s="96"/>
      <c r="H198" s="96"/>
      <c r="I198" s="96"/>
      <c r="J198" s="96"/>
      <c r="K198" s="96"/>
      <c r="L198" s="96"/>
      <c r="M198" s="96"/>
      <c r="N198" s="96"/>
      <c r="O198" s="96"/>
      <c r="P198" s="96"/>
      <c r="Q198" s="96"/>
      <c r="R198" s="96"/>
      <c r="S198" s="96"/>
      <c r="T198" s="96"/>
      <c r="U198" s="96"/>
      <c r="V198" s="96"/>
      <c r="W198" s="96"/>
      <c r="X198" s="96"/>
      <c r="Y198" s="96"/>
      <c r="Z198" s="96"/>
      <c r="AA198" s="96"/>
      <c r="AB198" s="96"/>
      <c r="AC198" s="96"/>
      <c r="AD198" s="96"/>
      <c r="AE198" s="96"/>
      <c r="AF198" s="96"/>
      <c r="AG198" s="96"/>
      <c r="AH198" s="96"/>
      <c r="AI198" s="96"/>
      <c r="AJ198" s="96"/>
      <c r="AK198" s="96"/>
      <c r="AL198" s="96"/>
      <c r="AM198" s="96"/>
      <c r="AN198" s="96"/>
      <c r="AO198" s="96"/>
      <c r="AP198" s="96"/>
      <c r="AQ198" s="96"/>
      <c r="AR198" s="96"/>
      <c r="AS198" s="96"/>
      <c r="AT198" s="96"/>
      <c r="AU198" s="96"/>
      <c r="AV198" s="96"/>
      <c r="AW198" s="96"/>
      <c r="AX198" s="96"/>
      <c r="AY198" s="96"/>
      <c r="AZ198" s="96"/>
      <c r="BA198" s="96"/>
      <c r="BB198" s="96"/>
      <c r="BC198" s="96"/>
      <c r="BD198" s="96"/>
      <c r="BE198" s="96"/>
      <c r="BF198" s="96"/>
      <c r="BG198" s="96"/>
      <c r="BH198" s="96"/>
      <c r="BI198" s="96"/>
      <c r="BJ198" s="96"/>
      <c r="BK198" s="96"/>
      <c r="BL198" s="96"/>
      <c r="BM198" s="96"/>
      <c r="BN198" s="96"/>
      <c r="BO198" s="96"/>
      <c r="BP198" s="96"/>
      <c r="BQ198" s="96"/>
      <c r="BR198" s="96"/>
      <c r="BS198" s="96"/>
      <c r="BT198" s="96"/>
      <c r="BU198" s="96"/>
      <c r="BV198" s="96"/>
      <c r="BW198" s="96"/>
      <c r="BX198" s="96"/>
      <c r="BY198" s="96"/>
      <c r="BZ198" s="96"/>
      <c r="CA198" s="96"/>
      <c r="CB198" s="96"/>
      <c r="CC198" s="96"/>
      <c r="CD198" s="96"/>
      <c r="CE198" s="96"/>
      <c r="CF198" s="96"/>
      <c r="CG198" s="96"/>
      <c r="CH198" s="96"/>
      <c r="CI198" s="96"/>
      <c r="CJ198" s="96"/>
      <c r="CK198" s="96"/>
      <c r="CL198" s="96"/>
      <c r="CM198" s="96"/>
      <c r="CN198" s="96"/>
      <c r="CO198" s="96"/>
      <c r="CP198" s="96"/>
      <c r="CQ198" s="96"/>
      <c r="CR198" s="96"/>
      <c r="CS198" s="96"/>
    </row>
    <row r="199" spans="2:97" x14ac:dyDescent="0.25">
      <c r="B199" t="s">
        <v>694</v>
      </c>
      <c r="C199" s="96">
        <f>val.Sect9_1.localpolicy5.companyemail</f>
        <v>0</v>
      </c>
      <c r="D199" s="96"/>
      <c r="E199" s="96"/>
      <c r="F199" s="96"/>
      <c r="G199" s="96"/>
      <c r="H199" s="96"/>
      <c r="I199" s="96"/>
      <c r="J199" s="96"/>
      <c r="K199" s="96"/>
      <c r="L199" s="96"/>
      <c r="M199" s="96"/>
      <c r="N199" s="96"/>
      <c r="O199" s="96"/>
      <c r="P199" s="96"/>
      <c r="Q199" s="96"/>
      <c r="R199" s="96"/>
      <c r="S199" s="96"/>
      <c r="T199" s="96"/>
      <c r="U199" s="96"/>
      <c r="V199" s="96"/>
      <c r="W199" s="96"/>
      <c r="X199" s="96"/>
      <c r="Y199" s="96"/>
      <c r="Z199" s="96"/>
      <c r="AA199" s="96"/>
      <c r="AB199" s="96"/>
      <c r="AC199" s="96"/>
      <c r="AD199" s="96"/>
      <c r="AE199" s="96"/>
      <c r="AF199" s="96"/>
      <c r="AG199" s="96"/>
      <c r="AH199" s="96"/>
      <c r="AI199" s="96"/>
      <c r="AJ199" s="96"/>
      <c r="AK199" s="96"/>
      <c r="AL199" s="96"/>
      <c r="AM199" s="96"/>
      <c r="AN199" s="96"/>
      <c r="AO199" s="96"/>
      <c r="AP199" s="96"/>
      <c r="AQ199" s="96"/>
      <c r="AR199" s="96"/>
      <c r="AS199" s="96"/>
      <c r="AT199" s="96"/>
      <c r="AU199" s="96"/>
      <c r="AV199" s="96"/>
      <c r="AW199" s="96"/>
      <c r="AX199" s="96"/>
      <c r="AY199" s="96"/>
      <c r="AZ199" s="96"/>
      <c r="BA199" s="96"/>
      <c r="BB199" s="96"/>
      <c r="BC199" s="96"/>
      <c r="BD199" s="96"/>
      <c r="BE199" s="96"/>
      <c r="BF199" s="96"/>
      <c r="BG199" s="96"/>
      <c r="BH199" s="96"/>
      <c r="BI199" s="96"/>
      <c r="BJ199" s="96"/>
      <c r="BK199" s="96"/>
      <c r="BL199" s="96"/>
      <c r="BM199" s="96"/>
      <c r="BN199" s="96"/>
      <c r="BO199" s="96"/>
      <c r="BP199" s="96"/>
      <c r="BQ199" s="96"/>
      <c r="BR199" s="96"/>
      <c r="BS199" s="96"/>
      <c r="BT199" s="96"/>
      <c r="BU199" s="96"/>
      <c r="BV199" s="96"/>
      <c r="BW199" s="96"/>
      <c r="BX199" s="96"/>
      <c r="BY199" s="96"/>
      <c r="BZ199" s="96"/>
      <c r="CA199" s="96"/>
      <c r="CB199" s="96"/>
      <c r="CC199" s="96"/>
      <c r="CD199" s="96"/>
      <c r="CE199" s="96"/>
      <c r="CF199" s="96"/>
      <c r="CG199" s="96"/>
      <c r="CH199" s="96"/>
      <c r="CI199" s="96"/>
      <c r="CJ199" s="96"/>
      <c r="CK199" s="96"/>
      <c r="CL199" s="96"/>
      <c r="CM199" s="96"/>
      <c r="CN199" s="96"/>
      <c r="CO199" s="96"/>
      <c r="CP199" s="96"/>
      <c r="CQ199" s="96"/>
      <c r="CR199" s="96"/>
      <c r="CS199" s="96"/>
    </row>
    <row r="200" spans="2:97" x14ac:dyDescent="0.25">
      <c r="B200" t="s">
        <v>695</v>
      </c>
      <c r="C200" s="96">
        <f>val.Sect9_1.localpolicy5.companyextturnover</f>
        <v>0</v>
      </c>
      <c r="D200" s="96"/>
      <c r="E200" s="96"/>
      <c r="F200" s="96"/>
      <c r="G200" s="96"/>
      <c r="H200" s="96"/>
      <c r="I200" s="96"/>
      <c r="J200" s="96"/>
      <c r="K200" s="96"/>
      <c r="L200" s="96"/>
      <c r="M200" s="96"/>
      <c r="N200" s="96"/>
      <c r="O200" s="96"/>
      <c r="P200" s="96"/>
      <c r="Q200" s="96"/>
      <c r="R200" s="96"/>
      <c r="S200" s="96"/>
      <c r="T200" s="96"/>
      <c r="U200" s="96"/>
      <c r="V200" s="96"/>
      <c r="W200" s="96"/>
      <c r="X200" s="96"/>
      <c r="Y200" s="96"/>
      <c r="Z200" s="96"/>
      <c r="AA200" s="96"/>
      <c r="AB200" s="96"/>
      <c r="AC200" s="96"/>
      <c r="AD200" s="96"/>
      <c r="AE200" s="96"/>
      <c r="AF200" s="96"/>
      <c r="AG200" s="96"/>
      <c r="AH200" s="96"/>
      <c r="AI200" s="96"/>
      <c r="AJ200" s="96"/>
      <c r="AK200" s="96"/>
      <c r="AL200" s="96"/>
      <c r="AM200" s="96"/>
      <c r="AN200" s="96"/>
      <c r="AO200" s="96"/>
      <c r="AP200" s="96"/>
      <c r="AQ200" s="96"/>
      <c r="AR200" s="96"/>
      <c r="AS200" s="96"/>
      <c r="AT200" s="96"/>
      <c r="AU200" s="96"/>
      <c r="AV200" s="96"/>
      <c r="AW200" s="96"/>
      <c r="AX200" s="96"/>
      <c r="AY200" s="96"/>
      <c r="AZ200" s="96"/>
      <c r="BA200" s="96"/>
      <c r="BB200" s="96"/>
      <c r="BC200" s="96"/>
      <c r="BD200" s="96"/>
      <c r="BE200" s="96"/>
      <c r="BF200" s="96"/>
      <c r="BG200" s="96"/>
      <c r="BH200" s="96"/>
      <c r="BI200" s="96"/>
      <c r="BJ200" s="96"/>
      <c r="BK200" s="96"/>
      <c r="BL200" s="96"/>
      <c r="BM200" s="96"/>
      <c r="BN200" s="96"/>
      <c r="BO200" s="96"/>
      <c r="BP200" s="96"/>
      <c r="BQ200" s="96"/>
      <c r="BR200" s="96"/>
      <c r="BS200" s="96"/>
      <c r="BT200" s="96"/>
      <c r="BU200" s="96"/>
      <c r="BV200" s="96"/>
      <c r="BW200" s="96"/>
      <c r="BX200" s="96"/>
      <c r="BY200" s="96"/>
      <c r="BZ200" s="96"/>
      <c r="CA200" s="96"/>
      <c r="CB200" s="96"/>
      <c r="CC200" s="96"/>
      <c r="CD200" s="96"/>
      <c r="CE200" s="96"/>
      <c r="CF200" s="96"/>
      <c r="CG200" s="96"/>
      <c r="CH200" s="96"/>
      <c r="CI200" s="96"/>
      <c r="CJ200" s="96"/>
      <c r="CK200" s="96"/>
      <c r="CL200" s="96"/>
      <c r="CM200" s="96"/>
      <c r="CN200" s="96"/>
      <c r="CO200" s="96"/>
      <c r="CP200" s="96"/>
      <c r="CQ200" s="96"/>
      <c r="CR200" s="96"/>
      <c r="CS200" s="96"/>
    </row>
    <row r="201" spans="2:97" x14ac:dyDescent="0.25">
      <c r="B201" t="s">
        <v>696</v>
      </c>
      <c r="C201" s="96">
        <f>val.Sect9_1.localpolicy6.companyname</f>
        <v>0</v>
      </c>
      <c r="D201" s="96"/>
      <c r="E201" s="96"/>
      <c r="F201" s="96"/>
      <c r="G201" s="96"/>
      <c r="H201" s="96"/>
      <c r="I201" s="96"/>
      <c r="J201" s="96"/>
      <c r="K201" s="96"/>
      <c r="L201" s="96"/>
      <c r="M201" s="96"/>
      <c r="N201" s="96"/>
      <c r="O201" s="96"/>
      <c r="P201" s="96"/>
      <c r="Q201" s="96"/>
      <c r="R201" s="96"/>
      <c r="S201" s="96"/>
      <c r="T201" s="96"/>
      <c r="U201" s="96"/>
      <c r="V201" s="96"/>
      <c r="W201" s="96"/>
      <c r="X201" s="96"/>
      <c r="Y201" s="96"/>
      <c r="Z201" s="96"/>
      <c r="AA201" s="96"/>
      <c r="AB201" s="96"/>
      <c r="AC201" s="96"/>
      <c r="AD201" s="96"/>
      <c r="AE201" s="96"/>
      <c r="AF201" s="96"/>
      <c r="AG201" s="96"/>
      <c r="AH201" s="96"/>
      <c r="AI201" s="96"/>
      <c r="AJ201" s="96"/>
      <c r="AK201" s="96"/>
      <c r="AL201" s="96"/>
      <c r="AM201" s="96"/>
      <c r="AN201" s="96"/>
      <c r="AO201" s="96"/>
      <c r="AP201" s="96"/>
      <c r="AQ201" s="96"/>
      <c r="AR201" s="96"/>
      <c r="AS201" s="96"/>
      <c r="AT201" s="96"/>
      <c r="AU201" s="96"/>
      <c r="AV201" s="96"/>
      <c r="AW201" s="96"/>
      <c r="AX201" s="96"/>
      <c r="AY201" s="96"/>
      <c r="AZ201" s="96"/>
      <c r="BA201" s="96"/>
      <c r="BB201" s="96"/>
      <c r="BC201" s="96"/>
      <c r="BD201" s="96"/>
      <c r="BE201" s="96"/>
      <c r="BF201" s="96"/>
      <c r="BG201" s="96"/>
      <c r="BH201" s="96"/>
      <c r="BI201" s="96"/>
      <c r="BJ201" s="96"/>
      <c r="BK201" s="96"/>
      <c r="BL201" s="96"/>
      <c r="BM201" s="96"/>
      <c r="BN201" s="96"/>
      <c r="BO201" s="96"/>
      <c r="BP201" s="96"/>
      <c r="BQ201" s="96"/>
      <c r="BR201" s="96"/>
      <c r="BS201" s="96"/>
      <c r="BT201" s="96"/>
      <c r="BU201" s="96"/>
      <c r="BV201" s="96"/>
      <c r="BW201" s="96"/>
      <c r="BX201" s="96"/>
      <c r="BY201" s="96"/>
      <c r="BZ201" s="96"/>
      <c r="CA201" s="96"/>
      <c r="CB201" s="96"/>
      <c r="CC201" s="96"/>
      <c r="CD201" s="96"/>
      <c r="CE201" s="96"/>
      <c r="CF201" s="96"/>
      <c r="CG201" s="96"/>
      <c r="CH201" s="96"/>
      <c r="CI201" s="96"/>
      <c r="CJ201" s="96"/>
      <c r="CK201" s="96"/>
      <c r="CL201" s="96"/>
      <c r="CM201" s="96"/>
      <c r="CN201" s="96"/>
      <c r="CO201" s="96"/>
      <c r="CP201" s="96"/>
      <c r="CQ201" s="96"/>
      <c r="CR201" s="96"/>
      <c r="CS201" s="96"/>
    </row>
    <row r="202" spans="2:97" x14ac:dyDescent="0.25">
      <c r="B202" t="s">
        <v>697</v>
      </c>
      <c r="C202" s="96">
        <f>val.Sect9_1.localpolicy6.companyaddress</f>
        <v>0</v>
      </c>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6"/>
      <c r="BC202" s="96"/>
      <c r="BD202" s="96"/>
      <c r="BE202" s="96"/>
      <c r="BF202" s="96"/>
      <c r="BG202" s="96"/>
      <c r="BH202" s="96"/>
      <c r="BI202" s="96"/>
      <c r="BJ202" s="96"/>
      <c r="BK202" s="96"/>
      <c r="BL202" s="96"/>
      <c r="BM202" s="96"/>
      <c r="BN202" s="96"/>
      <c r="BO202" s="96"/>
      <c r="BP202" s="96"/>
      <c r="BQ202" s="96"/>
      <c r="BR202" s="96"/>
      <c r="BS202" s="96"/>
      <c r="BT202" s="96"/>
      <c r="BU202" s="96"/>
      <c r="BV202" s="96"/>
      <c r="BW202" s="96"/>
      <c r="BX202" s="96"/>
      <c r="BY202" s="96"/>
      <c r="BZ202" s="96"/>
      <c r="CA202" s="96"/>
      <c r="CB202" s="96"/>
      <c r="CC202" s="96"/>
      <c r="CD202" s="96"/>
      <c r="CE202" s="96"/>
      <c r="CF202" s="96"/>
      <c r="CG202" s="96"/>
      <c r="CH202" s="96"/>
      <c r="CI202" s="96"/>
      <c r="CJ202" s="96"/>
      <c r="CK202" s="96"/>
      <c r="CL202" s="96"/>
      <c r="CM202" s="96"/>
      <c r="CN202" s="96"/>
      <c r="CO202" s="96"/>
      <c r="CP202" s="96"/>
      <c r="CQ202" s="96"/>
      <c r="CR202" s="96"/>
      <c r="CS202" s="96"/>
    </row>
    <row r="203" spans="2:97" x14ac:dyDescent="0.25">
      <c r="B203" t="s">
        <v>698</v>
      </c>
      <c r="C203" s="96">
        <f>val.Sect9_1.localpolicy6.companyemail</f>
        <v>0</v>
      </c>
      <c r="D203" s="96"/>
      <c r="E203" s="96"/>
      <c r="F203" s="96"/>
      <c r="G203" s="96"/>
      <c r="H203" s="96"/>
      <c r="I203" s="96"/>
      <c r="J203" s="96"/>
      <c r="K203" s="96"/>
      <c r="L203" s="96"/>
      <c r="M203" s="96"/>
      <c r="N203" s="96"/>
      <c r="O203" s="96"/>
      <c r="P203" s="96"/>
      <c r="Q203" s="96"/>
      <c r="R203" s="96"/>
      <c r="S203" s="96"/>
      <c r="T203" s="96"/>
      <c r="U203" s="96"/>
      <c r="V203" s="96"/>
      <c r="W203" s="96"/>
      <c r="X203" s="96"/>
      <c r="Y203" s="96"/>
      <c r="Z203" s="96"/>
      <c r="AA203" s="96"/>
      <c r="AB203" s="96"/>
      <c r="AC203" s="96"/>
      <c r="AD203" s="96"/>
      <c r="AE203" s="96"/>
      <c r="AF203" s="96"/>
      <c r="AG203" s="96"/>
      <c r="AH203" s="96"/>
      <c r="AI203" s="96"/>
      <c r="AJ203" s="96"/>
      <c r="AK203" s="96"/>
      <c r="AL203" s="96"/>
      <c r="AM203" s="96"/>
      <c r="AN203" s="96"/>
      <c r="AO203" s="96"/>
      <c r="AP203" s="96"/>
      <c r="AQ203" s="96"/>
      <c r="AR203" s="96"/>
      <c r="AS203" s="96"/>
      <c r="AT203" s="96"/>
      <c r="AU203" s="96"/>
      <c r="AV203" s="96"/>
      <c r="AW203" s="96"/>
      <c r="AX203" s="96"/>
      <c r="AY203" s="96"/>
      <c r="AZ203" s="96"/>
      <c r="BA203" s="96"/>
      <c r="BB203" s="96"/>
      <c r="BC203" s="96"/>
      <c r="BD203" s="96"/>
      <c r="BE203" s="96"/>
      <c r="BF203" s="96"/>
      <c r="BG203" s="96"/>
      <c r="BH203" s="96"/>
      <c r="BI203" s="96"/>
      <c r="BJ203" s="96"/>
      <c r="BK203" s="96"/>
      <c r="BL203" s="96"/>
      <c r="BM203" s="96"/>
      <c r="BN203" s="96"/>
      <c r="BO203" s="96"/>
      <c r="BP203" s="96"/>
      <c r="BQ203" s="96"/>
      <c r="BR203" s="96"/>
      <c r="BS203" s="96"/>
      <c r="BT203" s="96"/>
      <c r="BU203" s="96"/>
      <c r="BV203" s="96"/>
      <c r="BW203" s="96"/>
      <c r="BX203" s="96"/>
      <c r="BY203" s="96"/>
      <c r="BZ203" s="96"/>
      <c r="CA203" s="96"/>
      <c r="CB203" s="96"/>
      <c r="CC203" s="96"/>
      <c r="CD203" s="96"/>
      <c r="CE203" s="96"/>
      <c r="CF203" s="96"/>
      <c r="CG203" s="96"/>
      <c r="CH203" s="96"/>
      <c r="CI203" s="96"/>
      <c r="CJ203" s="96"/>
      <c r="CK203" s="96"/>
      <c r="CL203" s="96"/>
      <c r="CM203" s="96"/>
      <c r="CN203" s="96"/>
      <c r="CO203" s="96"/>
      <c r="CP203" s="96"/>
      <c r="CQ203" s="96"/>
      <c r="CR203" s="96"/>
      <c r="CS203" s="96"/>
    </row>
    <row r="204" spans="2:97" x14ac:dyDescent="0.25">
      <c r="B204" t="s">
        <v>699</v>
      </c>
      <c r="C204" s="96">
        <f>val.Sect9_1.localpolicy6.companyextturnover</f>
        <v>0</v>
      </c>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c r="AB204" s="96"/>
      <c r="AC204" s="96"/>
      <c r="AD204" s="96"/>
      <c r="AE204" s="96"/>
      <c r="AF204" s="96"/>
      <c r="AG204" s="96"/>
      <c r="AH204" s="96"/>
      <c r="AI204" s="96"/>
      <c r="AJ204" s="96"/>
      <c r="AK204" s="96"/>
      <c r="AL204" s="96"/>
      <c r="AM204" s="96"/>
      <c r="AN204" s="96"/>
      <c r="AO204" s="96"/>
      <c r="AP204" s="96"/>
      <c r="AQ204" s="96"/>
      <c r="AR204" s="96"/>
      <c r="AS204" s="96"/>
      <c r="AT204" s="96"/>
      <c r="AU204" s="96"/>
      <c r="AV204" s="96"/>
      <c r="AW204" s="96"/>
      <c r="AX204" s="96"/>
      <c r="AY204" s="96"/>
      <c r="AZ204" s="96"/>
      <c r="BA204" s="96"/>
      <c r="BB204" s="96"/>
      <c r="BC204" s="96"/>
      <c r="BD204" s="96"/>
      <c r="BE204" s="96"/>
      <c r="BF204" s="96"/>
      <c r="BG204" s="96"/>
      <c r="BH204" s="96"/>
      <c r="BI204" s="96"/>
      <c r="BJ204" s="96"/>
      <c r="BK204" s="96"/>
      <c r="BL204" s="96"/>
      <c r="BM204" s="96"/>
      <c r="BN204" s="96"/>
      <c r="BO204" s="96"/>
      <c r="BP204" s="96"/>
      <c r="BQ204" s="96"/>
      <c r="BR204" s="96"/>
      <c r="BS204" s="96"/>
      <c r="BT204" s="96"/>
      <c r="BU204" s="96"/>
      <c r="BV204" s="96"/>
      <c r="BW204" s="96"/>
      <c r="BX204" s="96"/>
      <c r="BY204" s="96"/>
      <c r="BZ204" s="96"/>
      <c r="CA204" s="96"/>
      <c r="CB204" s="96"/>
      <c r="CC204" s="96"/>
      <c r="CD204" s="96"/>
      <c r="CE204" s="96"/>
      <c r="CF204" s="96"/>
      <c r="CG204" s="96"/>
      <c r="CH204" s="96"/>
      <c r="CI204" s="96"/>
      <c r="CJ204" s="96"/>
      <c r="CK204" s="96"/>
      <c r="CL204" s="96"/>
      <c r="CM204" s="96"/>
      <c r="CN204" s="96"/>
      <c r="CO204" s="96"/>
      <c r="CP204" s="96"/>
      <c r="CQ204" s="96"/>
      <c r="CR204" s="96"/>
      <c r="CS204" s="96"/>
    </row>
    <row r="205" spans="2:97" x14ac:dyDescent="0.25">
      <c r="B205" t="s">
        <v>332</v>
      </c>
      <c r="C205" s="96">
        <f>val.Sect10.confirmedClaims.YESNO</f>
        <v>0</v>
      </c>
      <c r="D205" s="96"/>
      <c r="E205" s="96"/>
      <c r="F205" s="96"/>
      <c r="G205" s="96"/>
      <c r="H205" s="96"/>
      <c r="I205" s="96"/>
      <c r="J205" s="96"/>
      <c r="K205" s="96"/>
      <c r="L205" s="96"/>
      <c r="M205" s="96"/>
      <c r="N205" s="96"/>
      <c r="O205" s="96"/>
      <c r="P205" s="96"/>
      <c r="Q205" s="96"/>
      <c r="R205" s="96"/>
      <c r="S205" s="96"/>
      <c r="T205" s="96"/>
      <c r="U205" s="96"/>
      <c r="V205" s="96"/>
      <c r="W205" s="96"/>
      <c r="X205" s="96"/>
      <c r="Y205" s="96"/>
      <c r="Z205" s="96"/>
      <c r="AA205" s="96"/>
      <c r="AB205" s="96"/>
      <c r="AC205" s="96"/>
      <c r="AD205" s="96"/>
      <c r="AE205" s="96"/>
      <c r="AF205" s="96"/>
      <c r="AG205" s="96"/>
      <c r="AH205" s="96"/>
      <c r="AI205" s="96"/>
      <c r="AJ205" s="96"/>
      <c r="AK205" s="96"/>
      <c r="AL205" s="96"/>
      <c r="AM205" s="96"/>
      <c r="AN205" s="96"/>
      <c r="AO205" s="96"/>
      <c r="AP205" s="96"/>
      <c r="AQ205" s="96"/>
      <c r="AR205" s="96"/>
      <c r="AS205" s="96"/>
      <c r="AT205" s="96"/>
      <c r="AU205" s="96"/>
      <c r="AV205" s="96"/>
      <c r="AW205" s="96"/>
      <c r="AX205" s="96"/>
      <c r="AY205" s="96"/>
      <c r="AZ205" s="96"/>
      <c r="BA205" s="96"/>
      <c r="BB205" s="96"/>
      <c r="BC205" s="96"/>
      <c r="BD205" s="96"/>
      <c r="BE205" s="96"/>
      <c r="BF205" s="96"/>
      <c r="BG205" s="96"/>
      <c r="BH205" s="96"/>
      <c r="BI205" s="96"/>
      <c r="BJ205" s="96"/>
      <c r="BK205" s="96"/>
      <c r="BL205" s="96"/>
      <c r="BM205" s="96"/>
      <c r="BN205" s="96"/>
      <c r="BO205" s="96"/>
      <c r="BP205" s="96"/>
      <c r="BQ205" s="96"/>
      <c r="BR205" s="96"/>
      <c r="BS205" s="96"/>
      <c r="BT205" s="96"/>
      <c r="BU205" s="96"/>
      <c r="BV205" s="96"/>
      <c r="BW205" s="96"/>
      <c r="BX205" s="96"/>
      <c r="BY205" s="96"/>
      <c r="BZ205" s="96"/>
      <c r="CA205" s="96"/>
      <c r="CB205" s="96"/>
      <c r="CC205" s="96"/>
      <c r="CD205" s="96"/>
      <c r="CE205" s="96"/>
      <c r="CF205" s="96"/>
      <c r="CG205" s="96"/>
      <c r="CH205" s="96"/>
      <c r="CI205" s="96"/>
      <c r="CJ205" s="96"/>
      <c r="CK205" s="96"/>
      <c r="CL205" s="96"/>
      <c r="CM205" s="96"/>
      <c r="CN205" s="96"/>
      <c r="CO205" s="96"/>
      <c r="CP205" s="96"/>
      <c r="CQ205" s="96"/>
      <c r="CR205" s="96"/>
      <c r="CS205" s="96"/>
    </row>
    <row r="206" spans="2:97" x14ac:dyDescent="0.25">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c r="AB206" s="96"/>
      <c r="AC206" s="96"/>
      <c r="AD206" s="96"/>
      <c r="AE206" s="96"/>
      <c r="AF206" s="96"/>
      <c r="AG206" s="96"/>
      <c r="AH206" s="96"/>
      <c r="AI206" s="96"/>
      <c r="AJ206" s="96"/>
      <c r="AK206" s="96"/>
      <c r="AL206" s="96"/>
      <c r="AM206" s="96"/>
      <c r="AN206" s="96"/>
      <c r="AO206" s="96"/>
      <c r="AP206" s="96"/>
      <c r="AQ206" s="96"/>
      <c r="AR206" s="96"/>
      <c r="AS206" s="96"/>
      <c r="AT206" s="96"/>
      <c r="AU206" s="96"/>
      <c r="AV206" s="96"/>
      <c r="AW206" s="96"/>
      <c r="AX206" s="96"/>
      <c r="AY206" s="96"/>
      <c r="AZ206" s="96"/>
      <c r="BA206" s="96"/>
      <c r="BB206" s="96"/>
      <c r="BC206" s="96"/>
      <c r="BD206" s="96"/>
      <c r="BE206" s="96"/>
      <c r="BF206" s="96"/>
      <c r="BG206" s="96"/>
      <c r="BH206" s="96"/>
      <c r="BI206" s="96"/>
      <c r="BJ206" s="96"/>
      <c r="BK206" s="96"/>
      <c r="BL206" s="96"/>
      <c r="BM206" s="96"/>
      <c r="BN206" s="96"/>
      <c r="BO206" s="96"/>
      <c r="BP206" s="96"/>
      <c r="BQ206" s="96"/>
      <c r="BR206" s="96"/>
      <c r="BS206" s="96"/>
      <c r="BT206" s="96"/>
      <c r="BU206" s="96"/>
      <c r="BV206" s="96"/>
      <c r="BW206" s="96"/>
      <c r="BX206" s="96"/>
      <c r="BY206" s="96"/>
      <c r="BZ206" s="96"/>
      <c r="CA206" s="96"/>
      <c r="CB206" s="96"/>
      <c r="CC206" s="96"/>
      <c r="CD206" s="96"/>
      <c r="CE206" s="96"/>
      <c r="CF206" s="96"/>
      <c r="CG206" s="96"/>
      <c r="CH206" s="96"/>
      <c r="CI206" s="96"/>
      <c r="CJ206" s="96"/>
      <c r="CK206" s="96"/>
      <c r="CL206" s="96"/>
      <c r="CM206" s="96"/>
      <c r="CN206" s="96"/>
      <c r="CO206" s="96"/>
      <c r="CP206" s="96"/>
      <c r="CQ206" s="96"/>
      <c r="CR206" s="96"/>
      <c r="CS206" s="96"/>
    </row>
    <row r="207" spans="2:97" x14ac:dyDescent="0.25">
      <c r="D207" s="96"/>
      <c r="E207" s="96"/>
      <c r="F207" s="96"/>
      <c r="G207" s="96"/>
      <c r="H207" s="96"/>
      <c r="I207" s="96"/>
      <c r="J207" s="96"/>
      <c r="K207" s="96"/>
      <c r="L207" s="96"/>
      <c r="M207" s="96"/>
      <c r="N207" s="96"/>
      <c r="O207" s="96"/>
      <c r="P207" s="96"/>
      <c r="Q207" s="96"/>
      <c r="R207" s="96"/>
      <c r="S207" s="96"/>
      <c r="T207" s="96"/>
      <c r="U207" s="96"/>
      <c r="V207" s="96"/>
      <c r="W207" s="96"/>
      <c r="X207" s="96"/>
      <c r="Y207" s="96"/>
      <c r="Z207" s="96"/>
      <c r="AA207" s="96"/>
      <c r="AB207" s="96"/>
      <c r="AC207" s="96"/>
      <c r="AD207" s="96"/>
      <c r="AE207" s="96"/>
      <c r="AF207" s="96"/>
      <c r="AG207" s="96"/>
      <c r="AH207" s="96"/>
      <c r="AI207" s="96"/>
      <c r="AJ207" s="96"/>
      <c r="AK207" s="96"/>
      <c r="AL207" s="96"/>
      <c r="AM207" s="96"/>
      <c r="AN207" s="96"/>
      <c r="AO207" s="96"/>
      <c r="AP207" s="96"/>
      <c r="AQ207" s="96"/>
      <c r="AR207" s="96"/>
      <c r="AS207" s="96"/>
      <c r="AT207" s="96"/>
      <c r="AU207" s="96"/>
      <c r="AV207" s="96"/>
      <c r="AW207" s="96"/>
      <c r="AX207" s="96"/>
      <c r="AY207" s="96"/>
      <c r="AZ207" s="96"/>
      <c r="BA207" s="96"/>
      <c r="BB207" s="96"/>
      <c r="BC207" s="96"/>
      <c r="BD207" s="96"/>
      <c r="BE207" s="96"/>
      <c r="BF207" s="96"/>
      <c r="BG207" s="96"/>
      <c r="BH207" s="96"/>
      <c r="BI207" s="96"/>
      <c r="BJ207" s="96"/>
      <c r="BK207" s="96"/>
      <c r="BL207" s="96"/>
      <c r="BM207" s="96"/>
      <c r="BN207" s="96"/>
      <c r="BO207" s="96"/>
      <c r="BP207" s="96"/>
      <c r="BQ207" s="96"/>
      <c r="BR207" s="96"/>
      <c r="BS207" s="96"/>
      <c r="BT207" s="96"/>
      <c r="BU207" s="96"/>
      <c r="BV207" s="96"/>
      <c r="BW207" s="96"/>
      <c r="BX207" s="96"/>
      <c r="BY207" s="96"/>
      <c r="BZ207" s="96"/>
      <c r="CA207" s="96"/>
      <c r="CB207" s="96"/>
      <c r="CC207" s="96"/>
      <c r="CD207" s="96"/>
      <c r="CE207" s="96"/>
      <c r="CF207" s="96"/>
      <c r="CG207" s="96"/>
      <c r="CH207" s="96"/>
      <c r="CI207" s="96"/>
      <c r="CJ207" s="96"/>
      <c r="CK207" s="96"/>
      <c r="CL207" s="96"/>
      <c r="CM207" s="96"/>
      <c r="CN207" s="96"/>
      <c r="CO207" s="96"/>
      <c r="CP207" s="96"/>
      <c r="CQ207" s="96"/>
      <c r="CR207" s="96"/>
      <c r="CS207" s="96"/>
    </row>
    <row r="208" spans="2:97" x14ac:dyDescent="0.25">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c r="AB208" s="96"/>
      <c r="AC208" s="96"/>
      <c r="AD208" s="96"/>
      <c r="AE208" s="96"/>
      <c r="AF208" s="96"/>
      <c r="AG208" s="96"/>
      <c r="AH208" s="96"/>
      <c r="AI208" s="96"/>
      <c r="AJ208" s="96"/>
      <c r="AK208" s="96"/>
      <c r="AL208" s="96"/>
      <c r="AM208" s="96"/>
      <c r="AN208" s="96"/>
      <c r="AO208" s="96"/>
      <c r="AP208" s="96"/>
      <c r="AQ208" s="96"/>
      <c r="AR208" s="96"/>
      <c r="AS208" s="96"/>
      <c r="AT208" s="96"/>
      <c r="AU208" s="96"/>
      <c r="AV208" s="96"/>
      <c r="AW208" s="96"/>
      <c r="AX208" s="96"/>
      <c r="AY208" s="96"/>
      <c r="AZ208" s="96"/>
      <c r="BA208" s="96"/>
      <c r="BB208" s="96"/>
      <c r="BC208" s="96"/>
      <c r="BD208" s="96"/>
      <c r="BE208" s="96"/>
      <c r="BF208" s="96"/>
      <c r="BG208" s="96"/>
      <c r="BH208" s="96"/>
      <c r="BI208" s="96"/>
      <c r="BJ208" s="96"/>
      <c r="BK208" s="96"/>
      <c r="BL208" s="96"/>
      <c r="BM208" s="96"/>
      <c r="BN208" s="96"/>
      <c r="BO208" s="96"/>
      <c r="BP208" s="96"/>
      <c r="BQ208" s="96"/>
      <c r="BR208" s="96"/>
      <c r="BS208" s="96"/>
      <c r="BT208" s="96"/>
      <c r="BU208" s="96"/>
      <c r="BV208" s="96"/>
      <c r="BW208" s="96"/>
      <c r="BX208" s="96"/>
      <c r="BY208" s="96"/>
      <c r="BZ208" s="96"/>
      <c r="CA208" s="96"/>
      <c r="CB208" s="96"/>
      <c r="CC208" s="96"/>
      <c r="CD208" s="96"/>
      <c r="CE208" s="96"/>
      <c r="CF208" s="96"/>
      <c r="CG208" s="96"/>
      <c r="CH208" s="96"/>
      <c r="CI208" s="96"/>
      <c r="CJ208" s="96"/>
      <c r="CK208" s="96"/>
      <c r="CL208" s="96"/>
      <c r="CM208" s="96"/>
      <c r="CN208" s="96"/>
      <c r="CO208" s="96"/>
      <c r="CP208" s="96"/>
      <c r="CQ208" s="96"/>
      <c r="CR208" s="96"/>
      <c r="CS208" s="96"/>
    </row>
    <row r="209" spans="4:97" x14ac:dyDescent="0.25">
      <c r="D209" s="96"/>
      <c r="E209" s="96"/>
      <c r="F209" s="96"/>
      <c r="G209" s="96"/>
      <c r="H209" s="96"/>
      <c r="I209" s="96"/>
      <c r="J209" s="96"/>
      <c r="K209" s="96"/>
      <c r="L209" s="96"/>
      <c r="M209" s="96"/>
      <c r="N209" s="96"/>
      <c r="O209" s="96"/>
      <c r="P209" s="96"/>
      <c r="Q209" s="96"/>
      <c r="R209" s="96"/>
      <c r="S209" s="96"/>
      <c r="T209" s="96"/>
      <c r="U209" s="96"/>
      <c r="V209" s="96"/>
      <c r="W209" s="96"/>
      <c r="X209" s="96"/>
      <c r="Y209" s="96"/>
      <c r="Z209" s="96"/>
      <c r="AA209" s="96"/>
      <c r="AB209" s="96"/>
      <c r="AC209" s="96"/>
      <c r="AD209" s="96"/>
      <c r="AE209" s="96"/>
      <c r="AF209" s="96"/>
      <c r="AG209" s="96"/>
      <c r="AH209" s="96"/>
      <c r="AI209" s="96"/>
      <c r="AJ209" s="96"/>
      <c r="AK209" s="96"/>
      <c r="AL209" s="96"/>
      <c r="AM209" s="96"/>
      <c r="AN209" s="96"/>
      <c r="AO209" s="96"/>
      <c r="AP209" s="96"/>
      <c r="AQ209" s="96"/>
      <c r="AR209" s="96"/>
      <c r="AS209" s="96"/>
      <c r="AT209" s="96"/>
      <c r="AU209" s="96"/>
      <c r="AV209" s="96"/>
      <c r="AW209" s="96"/>
      <c r="AX209" s="96"/>
      <c r="AY209" s="96"/>
      <c r="AZ209" s="96"/>
      <c r="BA209" s="96"/>
      <c r="BB209" s="96"/>
      <c r="BC209" s="96"/>
      <c r="BD209" s="96"/>
      <c r="BE209" s="96"/>
      <c r="BF209" s="96"/>
      <c r="BG209" s="96"/>
      <c r="BH209" s="96"/>
      <c r="BI209" s="96"/>
      <c r="BJ209" s="96"/>
      <c r="BK209" s="96"/>
      <c r="BL209" s="96"/>
      <c r="BM209" s="96"/>
      <c r="BN209" s="96"/>
      <c r="BO209" s="96"/>
      <c r="BP209" s="96"/>
      <c r="BQ209" s="96"/>
      <c r="BR209" s="96"/>
      <c r="BS209" s="96"/>
      <c r="BT209" s="96"/>
      <c r="BU209" s="96"/>
      <c r="BV209" s="96"/>
      <c r="BW209" s="96"/>
      <c r="BX209" s="96"/>
      <c r="BY209" s="96"/>
      <c r="BZ209" s="96"/>
      <c r="CA209" s="96"/>
      <c r="CB209" s="96"/>
      <c r="CC209" s="96"/>
      <c r="CD209" s="96"/>
      <c r="CE209" s="96"/>
      <c r="CF209" s="96"/>
      <c r="CG209" s="96"/>
      <c r="CH209" s="96"/>
      <c r="CI209" s="96"/>
      <c r="CJ209" s="96"/>
      <c r="CK209" s="96"/>
      <c r="CL209" s="96"/>
      <c r="CM209" s="96"/>
      <c r="CN209" s="96"/>
      <c r="CO209" s="96"/>
      <c r="CP209" s="96"/>
      <c r="CQ209" s="96"/>
      <c r="CR209" s="96"/>
      <c r="CS209" s="96"/>
    </row>
    <row r="210" spans="4:97" x14ac:dyDescent="0.25">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c r="AE210" s="96"/>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6"/>
      <c r="BP210" s="96"/>
      <c r="BQ210" s="96"/>
      <c r="BR210" s="96"/>
      <c r="BS210" s="96"/>
      <c r="BT210" s="96"/>
      <c r="BU210" s="96"/>
      <c r="BV210" s="96"/>
      <c r="BW210" s="96"/>
      <c r="BX210" s="96"/>
      <c r="BY210" s="96"/>
      <c r="BZ210" s="96"/>
      <c r="CA210" s="96"/>
      <c r="CB210" s="96"/>
      <c r="CC210" s="96"/>
      <c r="CD210" s="96"/>
      <c r="CE210" s="96"/>
      <c r="CF210" s="96"/>
      <c r="CG210" s="96"/>
      <c r="CH210" s="96"/>
      <c r="CI210" s="96"/>
      <c r="CJ210" s="96"/>
      <c r="CK210" s="96"/>
      <c r="CL210" s="96"/>
      <c r="CM210" s="96"/>
      <c r="CN210" s="96"/>
      <c r="CO210" s="96"/>
      <c r="CP210" s="96"/>
      <c r="CQ210" s="96"/>
      <c r="CR210" s="96"/>
      <c r="CS210" s="96"/>
    </row>
    <row r="211" spans="4:97" x14ac:dyDescent="0.25">
      <c r="D211" s="96"/>
      <c r="E211" s="96"/>
      <c r="F211" s="96"/>
      <c r="G211" s="96"/>
      <c r="H211" s="96"/>
      <c r="I211" s="96"/>
      <c r="J211" s="96"/>
      <c r="K211" s="96"/>
      <c r="L211" s="96"/>
      <c r="M211" s="96"/>
      <c r="N211" s="96"/>
      <c r="O211" s="96"/>
      <c r="P211" s="96"/>
      <c r="Q211" s="96"/>
      <c r="R211" s="96"/>
      <c r="S211" s="96"/>
      <c r="T211" s="96"/>
      <c r="U211" s="96"/>
      <c r="V211" s="96"/>
      <c r="W211" s="96"/>
      <c r="X211" s="96"/>
      <c r="Y211" s="96"/>
      <c r="Z211" s="96"/>
      <c r="AA211" s="96"/>
      <c r="AB211" s="96"/>
      <c r="AC211" s="96"/>
      <c r="AD211" s="96"/>
      <c r="AE211" s="96"/>
      <c r="AF211" s="96"/>
      <c r="AG211" s="96"/>
      <c r="AH211" s="96"/>
      <c r="AI211" s="96"/>
      <c r="AJ211" s="96"/>
      <c r="AK211" s="96"/>
      <c r="AL211" s="96"/>
      <c r="AM211" s="96"/>
      <c r="AN211" s="96"/>
      <c r="AO211" s="96"/>
      <c r="AP211" s="96"/>
      <c r="AQ211" s="96"/>
      <c r="AR211" s="96"/>
      <c r="AS211" s="96"/>
      <c r="AT211" s="96"/>
      <c r="AU211" s="96"/>
      <c r="AV211" s="96"/>
      <c r="AW211" s="96"/>
      <c r="AX211" s="96"/>
      <c r="AY211" s="96"/>
      <c r="AZ211" s="96"/>
      <c r="BA211" s="96"/>
      <c r="BB211" s="96"/>
      <c r="BC211" s="96"/>
      <c r="BD211" s="96"/>
      <c r="BE211" s="96"/>
      <c r="BF211" s="96"/>
      <c r="BG211" s="96"/>
      <c r="BH211" s="96"/>
      <c r="BI211" s="96"/>
      <c r="BJ211" s="96"/>
      <c r="BK211" s="96"/>
      <c r="BL211" s="96"/>
      <c r="BM211" s="96"/>
      <c r="BN211" s="96"/>
      <c r="BO211" s="96"/>
      <c r="BP211" s="96"/>
      <c r="BQ211" s="96"/>
      <c r="BR211" s="96"/>
      <c r="BS211" s="96"/>
      <c r="BT211" s="96"/>
      <c r="BU211" s="96"/>
      <c r="BV211" s="96"/>
      <c r="BW211" s="96"/>
      <c r="BX211" s="96"/>
      <c r="BY211" s="96"/>
      <c r="BZ211" s="96"/>
      <c r="CA211" s="96"/>
      <c r="CB211" s="96"/>
      <c r="CC211" s="96"/>
      <c r="CD211" s="96"/>
      <c r="CE211" s="96"/>
      <c r="CF211" s="96"/>
      <c r="CG211" s="96"/>
      <c r="CH211" s="96"/>
      <c r="CI211" s="96"/>
      <c r="CJ211" s="96"/>
      <c r="CK211" s="96"/>
      <c r="CL211" s="96"/>
      <c r="CM211" s="96"/>
      <c r="CN211" s="96"/>
      <c r="CO211" s="96"/>
      <c r="CP211" s="96"/>
      <c r="CQ211" s="96"/>
      <c r="CR211" s="96"/>
      <c r="CS211" s="96"/>
    </row>
    <row r="212" spans="4:97" x14ac:dyDescent="0.25">
      <c r="D212" s="96"/>
      <c r="E212" s="96"/>
      <c r="F212" s="96"/>
      <c r="G212" s="96"/>
      <c r="H212" s="96"/>
      <c r="I212" s="96"/>
      <c r="J212" s="96"/>
      <c r="K212" s="96"/>
      <c r="L212" s="96"/>
      <c r="M212" s="96"/>
      <c r="N212" s="96"/>
      <c r="O212" s="96"/>
      <c r="P212" s="96"/>
      <c r="Q212" s="96"/>
      <c r="R212" s="96"/>
      <c r="S212" s="96"/>
      <c r="T212" s="96"/>
      <c r="U212" s="96"/>
      <c r="V212" s="96"/>
      <c r="W212" s="96"/>
      <c r="X212" s="96"/>
      <c r="Y212" s="96"/>
      <c r="Z212" s="96"/>
      <c r="AA212" s="96"/>
      <c r="AB212" s="96"/>
      <c r="AC212" s="96"/>
      <c r="AD212" s="96"/>
      <c r="AE212" s="96"/>
      <c r="AF212" s="96"/>
      <c r="AG212" s="96"/>
      <c r="AH212" s="96"/>
      <c r="AI212" s="96"/>
      <c r="AJ212" s="96"/>
      <c r="AK212" s="96"/>
      <c r="AL212" s="96"/>
      <c r="AM212" s="96"/>
      <c r="AN212" s="96"/>
      <c r="AO212" s="96"/>
      <c r="AP212" s="96"/>
      <c r="AQ212" s="96"/>
      <c r="AR212" s="96"/>
      <c r="AS212" s="96"/>
      <c r="AT212" s="96"/>
      <c r="AU212" s="96"/>
      <c r="AV212" s="96"/>
      <c r="AW212" s="96"/>
      <c r="AX212" s="96"/>
      <c r="AY212" s="96"/>
      <c r="AZ212" s="96"/>
      <c r="BA212" s="96"/>
      <c r="BB212" s="96"/>
      <c r="BC212" s="96"/>
      <c r="BD212" s="96"/>
      <c r="BE212" s="96"/>
      <c r="BF212" s="96"/>
      <c r="BG212" s="96"/>
      <c r="BH212" s="96"/>
      <c r="BI212" s="96"/>
      <c r="BJ212" s="96"/>
      <c r="BK212" s="96"/>
      <c r="BL212" s="96"/>
      <c r="BM212" s="96"/>
      <c r="BN212" s="96"/>
      <c r="BO212" s="96"/>
      <c r="BP212" s="96"/>
      <c r="BQ212" s="96"/>
      <c r="BR212" s="96"/>
      <c r="BS212" s="96"/>
      <c r="BT212" s="96"/>
      <c r="BU212" s="96"/>
      <c r="BV212" s="96"/>
      <c r="BW212" s="96"/>
      <c r="BX212" s="96"/>
      <c r="BY212" s="96"/>
      <c r="BZ212" s="96"/>
      <c r="CA212" s="96"/>
      <c r="CB212" s="96"/>
      <c r="CC212" s="96"/>
      <c r="CD212" s="96"/>
      <c r="CE212" s="96"/>
      <c r="CF212" s="96"/>
      <c r="CG212" s="96"/>
      <c r="CH212" s="96"/>
      <c r="CI212" s="96"/>
      <c r="CJ212" s="96"/>
      <c r="CK212" s="96"/>
      <c r="CL212" s="96"/>
      <c r="CM212" s="96"/>
      <c r="CN212" s="96"/>
      <c r="CO212" s="96"/>
      <c r="CP212" s="96"/>
      <c r="CQ212" s="96"/>
      <c r="CR212" s="96"/>
      <c r="CS212" s="96"/>
    </row>
    <row r="213" spans="4:97" x14ac:dyDescent="0.25">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c r="AB213" s="96"/>
      <c r="AC213" s="96"/>
      <c r="AD213" s="96"/>
      <c r="AE213" s="96"/>
      <c r="AF213" s="96"/>
      <c r="AG213" s="96"/>
      <c r="AH213" s="96"/>
      <c r="AI213" s="96"/>
      <c r="AJ213" s="96"/>
      <c r="AK213" s="96"/>
      <c r="AL213" s="96"/>
      <c r="AM213" s="96"/>
      <c r="AN213" s="96"/>
      <c r="AO213" s="96"/>
      <c r="AP213" s="96"/>
      <c r="AQ213" s="96"/>
      <c r="AR213" s="96"/>
      <c r="AS213" s="96"/>
      <c r="AT213" s="96"/>
      <c r="AU213" s="96"/>
      <c r="AV213" s="96"/>
      <c r="AW213" s="96"/>
      <c r="AX213" s="96"/>
      <c r="AY213" s="96"/>
      <c r="AZ213" s="96"/>
      <c r="BA213" s="96"/>
      <c r="BB213" s="96"/>
      <c r="BC213" s="96"/>
      <c r="BD213" s="96"/>
      <c r="BE213" s="96"/>
      <c r="BF213" s="96"/>
      <c r="BG213" s="96"/>
      <c r="BH213" s="96"/>
      <c r="BI213" s="96"/>
      <c r="BJ213" s="96"/>
      <c r="BK213" s="96"/>
      <c r="BL213" s="96"/>
      <c r="BM213" s="96"/>
      <c r="BN213" s="96"/>
      <c r="BO213" s="96"/>
      <c r="BP213" s="96"/>
      <c r="BQ213" s="96"/>
      <c r="BR213" s="96"/>
      <c r="BS213" s="96"/>
      <c r="BT213" s="96"/>
      <c r="BU213" s="96"/>
      <c r="BV213" s="96"/>
      <c r="BW213" s="96"/>
      <c r="BX213" s="96"/>
      <c r="BY213" s="96"/>
      <c r="BZ213" s="96"/>
      <c r="CA213" s="96"/>
      <c r="CB213" s="96"/>
      <c r="CC213" s="96"/>
      <c r="CD213" s="96"/>
      <c r="CE213" s="96"/>
      <c r="CF213" s="96"/>
      <c r="CG213" s="96"/>
      <c r="CH213" s="96"/>
      <c r="CI213" s="96"/>
      <c r="CJ213" s="96"/>
      <c r="CK213" s="96"/>
      <c r="CL213" s="96"/>
      <c r="CM213" s="96"/>
      <c r="CN213" s="96"/>
      <c r="CO213" s="96"/>
      <c r="CP213" s="96"/>
      <c r="CQ213" s="96"/>
      <c r="CR213" s="96"/>
      <c r="CS213" s="96"/>
    </row>
    <row r="214" spans="4:97" x14ac:dyDescent="0.25">
      <c r="D214" s="96"/>
      <c r="E214" s="96"/>
      <c r="F214" s="96"/>
      <c r="G214" s="96"/>
      <c r="H214" s="96"/>
      <c r="I214" s="96"/>
      <c r="J214" s="96"/>
      <c r="K214" s="96"/>
      <c r="L214" s="96"/>
      <c r="M214" s="96"/>
      <c r="N214" s="96"/>
      <c r="O214" s="96"/>
      <c r="P214" s="96"/>
      <c r="Q214" s="96"/>
      <c r="R214" s="96"/>
      <c r="S214" s="96"/>
      <c r="T214" s="96"/>
      <c r="U214" s="96"/>
      <c r="V214" s="96"/>
      <c r="W214" s="96"/>
      <c r="X214" s="96"/>
      <c r="Y214" s="96"/>
      <c r="Z214" s="96"/>
      <c r="AA214" s="96"/>
      <c r="AB214" s="96"/>
      <c r="AC214" s="96"/>
      <c r="AD214" s="96"/>
      <c r="AE214" s="96"/>
      <c r="AF214" s="96"/>
      <c r="AG214" s="96"/>
      <c r="AH214" s="96"/>
      <c r="AI214" s="96"/>
      <c r="AJ214" s="96"/>
      <c r="AK214" s="96"/>
      <c r="AL214" s="96"/>
      <c r="AM214" s="96"/>
      <c r="AN214" s="96"/>
      <c r="AO214" s="96"/>
      <c r="AP214" s="96"/>
      <c r="AQ214" s="96"/>
      <c r="AR214" s="96"/>
      <c r="AS214" s="96"/>
      <c r="AT214" s="96"/>
      <c r="AU214" s="96"/>
      <c r="AV214" s="96"/>
      <c r="AW214" s="96"/>
      <c r="AX214" s="96"/>
      <c r="AY214" s="96"/>
      <c r="AZ214" s="96"/>
      <c r="BA214" s="96"/>
      <c r="BB214" s="96"/>
      <c r="BC214" s="96"/>
      <c r="BD214" s="96"/>
      <c r="BE214" s="96"/>
      <c r="BF214" s="96"/>
      <c r="BG214" s="96"/>
      <c r="BH214" s="96"/>
      <c r="BI214" s="96"/>
      <c r="BJ214" s="96"/>
      <c r="BK214" s="96"/>
      <c r="BL214" s="96"/>
      <c r="BM214" s="96"/>
      <c r="BN214" s="96"/>
      <c r="BO214" s="96"/>
      <c r="BP214" s="96"/>
      <c r="BQ214" s="96"/>
      <c r="BR214" s="96"/>
      <c r="BS214" s="96"/>
      <c r="BT214" s="96"/>
      <c r="BU214" s="96"/>
      <c r="BV214" s="96"/>
      <c r="BW214" s="96"/>
      <c r="BX214" s="96"/>
      <c r="BY214" s="96"/>
      <c r="BZ214" s="96"/>
      <c r="CA214" s="96"/>
      <c r="CB214" s="96"/>
      <c r="CC214" s="96"/>
      <c r="CD214" s="96"/>
      <c r="CE214" s="96"/>
      <c r="CF214" s="96"/>
      <c r="CG214" s="96"/>
      <c r="CH214" s="96"/>
      <c r="CI214" s="96"/>
      <c r="CJ214" s="96"/>
      <c r="CK214" s="96"/>
      <c r="CL214" s="96"/>
      <c r="CM214" s="96"/>
      <c r="CN214" s="96"/>
      <c r="CO214" s="96"/>
      <c r="CP214" s="96"/>
      <c r="CQ214" s="96"/>
      <c r="CR214" s="96"/>
      <c r="CS214" s="96"/>
    </row>
    <row r="215" spans="4:97" x14ac:dyDescent="0.25">
      <c r="D215" s="96"/>
      <c r="E215" s="96"/>
      <c r="F215" s="96"/>
      <c r="G215" s="96"/>
      <c r="H215" s="96"/>
      <c r="I215" s="96"/>
      <c r="J215" s="96"/>
      <c r="K215" s="96"/>
      <c r="L215" s="96"/>
      <c r="M215" s="96"/>
      <c r="N215" s="96"/>
      <c r="O215" s="96"/>
      <c r="P215" s="96"/>
      <c r="Q215" s="96"/>
      <c r="R215" s="96"/>
      <c r="S215" s="96"/>
      <c r="T215" s="96"/>
      <c r="U215" s="96"/>
      <c r="V215" s="96"/>
      <c r="W215" s="96"/>
      <c r="X215" s="96"/>
      <c r="Y215" s="96"/>
      <c r="Z215" s="96"/>
      <c r="AA215" s="96"/>
      <c r="AB215" s="96"/>
      <c r="AC215" s="96"/>
      <c r="AD215" s="96"/>
      <c r="AE215" s="96"/>
      <c r="AF215" s="96"/>
      <c r="AG215" s="96"/>
      <c r="AH215" s="96"/>
      <c r="AI215" s="96"/>
      <c r="AJ215" s="96"/>
      <c r="AK215" s="96"/>
      <c r="AL215" s="96"/>
      <c r="AM215" s="96"/>
      <c r="AN215" s="96"/>
      <c r="AO215" s="96"/>
      <c r="AP215" s="96"/>
      <c r="AQ215" s="96"/>
      <c r="AR215" s="96"/>
      <c r="AS215" s="96"/>
      <c r="AT215" s="96"/>
      <c r="AU215" s="96"/>
      <c r="AV215" s="96"/>
      <c r="AW215" s="96"/>
      <c r="AX215" s="96"/>
      <c r="AY215" s="96"/>
      <c r="AZ215" s="96"/>
      <c r="BA215" s="96"/>
      <c r="BB215" s="96"/>
      <c r="BC215" s="96"/>
      <c r="BD215" s="96"/>
      <c r="BE215" s="96"/>
      <c r="BF215" s="96"/>
      <c r="BG215" s="96"/>
      <c r="BH215" s="96"/>
      <c r="BI215" s="96"/>
      <c r="BJ215" s="96"/>
      <c r="BK215" s="96"/>
      <c r="BL215" s="96"/>
      <c r="BM215" s="96"/>
      <c r="BN215" s="96"/>
      <c r="BO215" s="96"/>
      <c r="BP215" s="96"/>
      <c r="BQ215" s="96"/>
      <c r="BR215" s="96"/>
      <c r="BS215" s="96"/>
      <c r="BT215" s="96"/>
      <c r="BU215" s="96"/>
      <c r="BV215" s="96"/>
      <c r="BW215" s="96"/>
      <c r="BX215" s="96"/>
      <c r="BY215" s="96"/>
      <c r="BZ215" s="96"/>
      <c r="CA215" s="96"/>
      <c r="CB215" s="96"/>
      <c r="CC215" s="96"/>
      <c r="CD215" s="96"/>
      <c r="CE215" s="96"/>
      <c r="CF215" s="96"/>
      <c r="CG215" s="96"/>
      <c r="CH215" s="96"/>
      <c r="CI215" s="96"/>
      <c r="CJ215" s="96"/>
      <c r="CK215" s="96"/>
      <c r="CL215" s="96"/>
      <c r="CM215" s="96"/>
      <c r="CN215" s="96"/>
      <c r="CO215" s="96"/>
      <c r="CP215" s="96"/>
      <c r="CQ215" s="96"/>
      <c r="CR215" s="96"/>
      <c r="CS215" s="96"/>
    </row>
    <row r="216" spans="4:97" x14ac:dyDescent="0.25">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c r="AB216" s="96"/>
      <c r="AC216" s="96"/>
      <c r="AD216" s="96"/>
      <c r="AE216" s="96"/>
      <c r="AF216" s="96"/>
      <c r="AG216" s="96"/>
      <c r="AH216" s="96"/>
      <c r="AI216" s="96"/>
      <c r="AJ216" s="96"/>
      <c r="AK216" s="96"/>
      <c r="AL216" s="96"/>
      <c r="AM216" s="96"/>
      <c r="AN216" s="96"/>
      <c r="AO216" s="96"/>
      <c r="AP216" s="96"/>
      <c r="AQ216" s="96"/>
      <c r="AR216" s="96"/>
      <c r="AS216" s="96"/>
      <c r="AT216" s="96"/>
      <c r="AU216" s="96"/>
      <c r="AV216" s="96"/>
      <c r="AW216" s="96"/>
      <c r="AX216" s="96"/>
      <c r="AY216" s="96"/>
      <c r="AZ216" s="96"/>
      <c r="BA216" s="96"/>
      <c r="BB216" s="96"/>
      <c r="BC216" s="96"/>
      <c r="BD216" s="96"/>
      <c r="BE216" s="96"/>
      <c r="BF216" s="96"/>
      <c r="BG216" s="96"/>
      <c r="BH216" s="96"/>
      <c r="BI216" s="96"/>
      <c r="BJ216" s="96"/>
      <c r="BK216" s="96"/>
      <c r="BL216" s="96"/>
      <c r="BM216" s="96"/>
      <c r="BN216" s="96"/>
      <c r="BO216" s="96"/>
      <c r="BP216" s="96"/>
      <c r="BQ216" s="96"/>
      <c r="BR216" s="96"/>
      <c r="BS216" s="96"/>
      <c r="BT216" s="96"/>
      <c r="BU216" s="96"/>
      <c r="BV216" s="96"/>
      <c r="BW216" s="96"/>
      <c r="BX216" s="96"/>
      <c r="BY216" s="96"/>
      <c r="BZ216" s="96"/>
      <c r="CA216" s="96"/>
      <c r="CB216" s="96"/>
      <c r="CC216" s="96"/>
      <c r="CD216" s="96"/>
      <c r="CE216" s="96"/>
      <c r="CF216" s="96"/>
      <c r="CG216" s="96"/>
      <c r="CH216" s="96"/>
      <c r="CI216" s="96"/>
      <c r="CJ216" s="96"/>
      <c r="CK216" s="96"/>
      <c r="CL216" s="96"/>
      <c r="CM216" s="96"/>
      <c r="CN216" s="96"/>
      <c r="CO216" s="96"/>
      <c r="CP216" s="96"/>
      <c r="CQ216" s="96"/>
      <c r="CR216" s="96"/>
      <c r="CS216" s="96"/>
    </row>
    <row r="217" spans="4:97" x14ac:dyDescent="0.25">
      <c r="D217" s="96"/>
      <c r="E217" s="96"/>
      <c r="F217" s="96"/>
      <c r="G217" s="96"/>
      <c r="H217" s="96"/>
      <c r="I217" s="96"/>
      <c r="J217" s="96"/>
      <c r="K217" s="96"/>
      <c r="L217" s="96"/>
      <c r="M217" s="96"/>
      <c r="N217" s="96"/>
      <c r="O217" s="96"/>
      <c r="P217" s="96"/>
      <c r="Q217" s="96"/>
      <c r="R217" s="96"/>
      <c r="S217" s="96"/>
      <c r="T217" s="96"/>
      <c r="U217" s="96"/>
      <c r="V217" s="96"/>
      <c r="W217" s="96"/>
      <c r="X217" s="96"/>
      <c r="Y217" s="96"/>
      <c r="Z217" s="96"/>
      <c r="AA217" s="96"/>
      <c r="AB217" s="96"/>
      <c r="AC217" s="96"/>
      <c r="AD217" s="96"/>
      <c r="AE217" s="96"/>
      <c r="AF217" s="96"/>
      <c r="AG217" s="96"/>
      <c r="AH217" s="96"/>
      <c r="AI217" s="96"/>
      <c r="AJ217" s="96"/>
      <c r="AK217" s="96"/>
      <c r="AL217" s="96"/>
      <c r="AM217" s="96"/>
      <c r="AN217" s="96"/>
      <c r="AO217" s="96"/>
      <c r="AP217" s="96"/>
      <c r="AQ217" s="96"/>
      <c r="AR217" s="96"/>
      <c r="AS217" s="96"/>
      <c r="AT217" s="96"/>
      <c r="AU217" s="96"/>
      <c r="AV217" s="96"/>
      <c r="AW217" s="96"/>
      <c r="AX217" s="96"/>
      <c r="AY217" s="96"/>
      <c r="AZ217" s="96"/>
      <c r="BA217" s="96"/>
      <c r="BB217" s="96"/>
      <c r="BC217" s="96"/>
      <c r="BD217" s="96"/>
      <c r="BE217" s="96"/>
      <c r="BF217" s="96"/>
      <c r="BG217" s="96"/>
      <c r="BH217" s="96"/>
      <c r="BI217" s="96"/>
      <c r="BJ217" s="96"/>
      <c r="BK217" s="96"/>
      <c r="BL217" s="96"/>
      <c r="BM217" s="96"/>
      <c r="BN217" s="96"/>
      <c r="BO217" s="96"/>
      <c r="BP217" s="96"/>
      <c r="BQ217" s="96"/>
      <c r="BR217" s="96"/>
      <c r="BS217" s="96"/>
      <c r="BT217" s="96"/>
      <c r="BU217" s="96"/>
      <c r="BV217" s="96"/>
      <c r="BW217" s="96"/>
      <c r="BX217" s="96"/>
      <c r="BY217" s="96"/>
      <c r="BZ217" s="96"/>
      <c r="CA217" s="96"/>
      <c r="CB217" s="96"/>
      <c r="CC217" s="96"/>
      <c r="CD217" s="96"/>
      <c r="CE217" s="96"/>
      <c r="CF217" s="96"/>
      <c r="CG217" s="96"/>
      <c r="CH217" s="96"/>
      <c r="CI217" s="96"/>
      <c r="CJ217" s="96"/>
      <c r="CK217" s="96"/>
      <c r="CL217" s="96"/>
      <c r="CM217" s="96"/>
      <c r="CN217" s="96"/>
      <c r="CO217" s="96"/>
      <c r="CP217" s="96"/>
      <c r="CQ217" s="96"/>
      <c r="CR217" s="96"/>
      <c r="CS217" s="96"/>
    </row>
    <row r="218" spans="4:97" x14ac:dyDescent="0.25">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c r="AB218" s="96"/>
      <c r="AC218" s="96"/>
      <c r="AD218" s="96"/>
      <c r="AE218" s="96"/>
      <c r="AF218" s="96"/>
      <c r="AG218" s="96"/>
      <c r="AH218" s="96"/>
      <c r="AI218" s="96"/>
      <c r="AJ218" s="96"/>
      <c r="AK218" s="96"/>
      <c r="AL218" s="96"/>
      <c r="AM218" s="96"/>
      <c r="AN218" s="96"/>
      <c r="AO218" s="96"/>
      <c r="AP218" s="96"/>
      <c r="AQ218" s="96"/>
      <c r="AR218" s="96"/>
      <c r="AS218" s="96"/>
      <c r="AT218" s="96"/>
      <c r="AU218" s="96"/>
      <c r="AV218" s="96"/>
      <c r="AW218" s="96"/>
      <c r="AX218" s="96"/>
      <c r="AY218" s="96"/>
      <c r="AZ218" s="96"/>
      <c r="BA218" s="96"/>
      <c r="BB218" s="96"/>
      <c r="BC218" s="96"/>
      <c r="BD218" s="96"/>
      <c r="BE218" s="96"/>
      <c r="BF218" s="96"/>
      <c r="BG218" s="96"/>
      <c r="BH218" s="96"/>
      <c r="BI218" s="96"/>
      <c r="BJ218" s="96"/>
      <c r="BK218" s="96"/>
      <c r="BL218" s="96"/>
      <c r="BM218" s="96"/>
      <c r="BN218" s="96"/>
      <c r="BO218" s="96"/>
      <c r="BP218" s="96"/>
      <c r="BQ218" s="96"/>
      <c r="BR218" s="96"/>
      <c r="BS218" s="96"/>
      <c r="BT218" s="96"/>
      <c r="BU218" s="96"/>
      <c r="BV218" s="96"/>
      <c r="BW218" s="96"/>
      <c r="BX218" s="96"/>
      <c r="BY218" s="96"/>
      <c r="BZ218" s="96"/>
      <c r="CA218" s="96"/>
      <c r="CB218" s="96"/>
      <c r="CC218" s="96"/>
      <c r="CD218" s="96"/>
      <c r="CE218" s="96"/>
      <c r="CF218" s="96"/>
      <c r="CG218" s="96"/>
      <c r="CH218" s="96"/>
      <c r="CI218" s="96"/>
      <c r="CJ218" s="96"/>
      <c r="CK218" s="96"/>
      <c r="CL218" s="96"/>
      <c r="CM218" s="96"/>
      <c r="CN218" s="96"/>
      <c r="CO218" s="96"/>
      <c r="CP218" s="96"/>
      <c r="CQ218" s="96"/>
      <c r="CR218" s="96"/>
      <c r="CS218" s="96"/>
    </row>
    <row r="219" spans="4:97" x14ac:dyDescent="0.25">
      <c r="D219" s="96"/>
      <c r="E219" s="96"/>
      <c r="F219" s="96"/>
      <c r="G219" s="96"/>
      <c r="H219" s="96"/>
      <c r="I219" s="96"/>
      <c r="J219" s="96"/>
      <c r="K219" s="96"/>
      <c r="L219" s="96"/>
      <c r="M219" s="96"/>
      <c r="N219" s="96"/>
      <c r="O219" s="96"/>
      <c r="P219" s="96"/>
      <c r="Q219" s="96"/>
      <c r="R219" s="96"/>
      <c r="S219" s="96"/>
      <c r="T219" s="96"/>
      <c r="U219" s="96"/>
      <c r="V219" s="96"/>
      <c r="W219" s="96"/>
      <c r="X219" s="96"/>
      <c r="Y219" s="96"/>
      <c r="Z219" s="96"/>
      <c r="AA219" s="96"/>
      <c r="AB219" s="96"/>
      <c r="AC219" s="96"/>
      <c r="AD219" s="96"/>
      <c r="AE219" s="96"/>
      <c r="AF219" s="96"/>
      <c r="AG219" s="96"/>
      <c r="AH219" s="96"/>
      <c r="AI219" s="96"/>
      <c r="AJ219" s="96"/>
      <c r="AK219" s="96"/>
      <c r="AL219" s="96"/>
      <c r="AM219" s="96"/>
      <c r="AN219" s="96"/>
      <c r="AO219" s="96"/>
      <c r="AP219" s="96"/>
      <c r="AQ219" s="96"/>
      <c r="AR219" s="96"/>
      <c r="AS219" s="96"/>
      <c r="AT219" s="96"/>
      <c r="AU219" s="96"/>
      <c r="AV219" s="96"/>
      <c r="AW219" s="96"/>
      <c r="AX219" s="96"/>
      <c r="AY219" s="96"/>
      <c r="AZ219" s="96"/>
      <c r="BA219" s="96"/>
      <c r="BB219" s="96"/>
      <c r="BC219" s="96"/>
      <c r="BD219" s="96"/>
      <c r="BE219" s="96"/>
      <c r="BF219" s="96"/>
      <c r="BG219" s="96"/>
      <c r="BH219" s="96"/>
      <c r="BI219" s="96"/>
      <c r="BJ219" s="96"/>
      <c r="BK219" s="96"/>
      <c r="BL219" s="96"/>
      <c r="BM219" s="96"/>
      <c r="BN219" s="96"/>
      <c r="BO219" s="96"/>
      <c r="BP219" s="96"/>
      <c r="BQ219" s="96"/>
      <c r="BR219" s="96"/>
      <c r="BS219" s="96"/>
      <c r="BT219" s="96"/>
      <c r="BU219" s="96"/>
      <c r="BV219" s="96"/>
      <c r="BW219" s="96"/>
      <c r="BX219" s="96"/>
      <c r="BY219" s="96"/>
      <c r="BZ219" s="96"/>
      <c r="CA219" s="96"/>
      <c r="CB219" s="96"/>
      <c r="CC219" s="96"/>
      <c r="CD219" s="96"/>
      <c r="CE219" s="96"/>
      <c r="CF219" s="96"/>
      <c r="CG219" s="96"/>
      <c r="CH219" s="96"/>
      <c r="CI219" s="96"/>
      <c r="CJ219" s="96"/>
      <c r="CK219" s="96"/>
      <c r="CL219" s="96"/>
      <c r="CM219" s="96"/>
      <c r="CN219" s="96"/>
      <c r="CO219" s="96"/>
      <c r="CP219" s="96"/>
      <c r="CQ219" s="96"/>
      <c r="CR219" s="96"/>
      <c r="CS219" s="96"/>
    </row>
    <row r="220" spans="4:97" x14ac:dyDescent="0.25">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96"/>
      <c r="AG220" s="96"/>
      <c r="AH220" s="96"/>
      <c r="AI220" s="96"/>
      <c r="AJ220" s="96"/>
      <c r="AK220" s="96"/>
      <c r="AL220" s="96"/>
      <c r="AM220" s="96"/>
      <c r="AN220" s="96"/>
      <c r="AO220" s="96"/>
      <c r="AP220" s="96"/>
      <c r="AQ220" s="96"/>
      <c r="AR220" s="96"/>
      <c r="AS220" s="96"/>
      <c r="AT220" s="96"/>
      <c r="AU220" s="96"/>
      <c r="AV220" s="96"/>
      <c r="AW220" s="96"/>
      <c r="AX220" s="96"/>
      <c r="AY220" s="96"/>
      <c r="AZ220" s="96"/>
      <c r="BA220" s="96"/>
      <c r="BB220" s="96"/>
      <c r="BC220" s="96"/>
      <c r="BD220" s="96"/>
      <c r="BE220" s="96"/>
      <c r="BF220" s="96"/>
      <c r="BG220" s="96"/>
      <c r="BH220" s="96"/>
      <c r="BI220" s="96"/>
      <c r="BJ220" s="96"/>
      <c r="BK220" s="96"/>
      <c r="BL220" s="96"/>
      <c r="BM220" s="96"/>
      <c r="BN220" s="96"/>
      <c r="BO220" s="96"/>
      <c r="BP220" s="96"/>
      <c r="BQ220" s="96"/>
      <c r="BR220" s="96"/>
      <c r="BS220" s="96"/>
      <c r="BT220" s="96"/>
      <c r="BU220" s="96"/>
      <c r="BV220" s="96"/>
      <c r="BW220" s="96"/>
      <c r="BX220" s="96"/>
      <c r="BY220" s="96"/>
      <c r="BZ220" s="96"/>
      <c r="CA220" s="96"/>
      <c r="CB220" s="96"/>
      <c r="CC220" s="96"/>
      <c r="CD220" s="96"/>
      <c r="CE220" s="96"/>
      <c r="CF220" s="96"/>
      <c r="CG220" s="96"/>
      <c r="CH220" s="96"/>
      <c r="CI220" s="96"/>
      <c r="CJ220" s="96"/>
      <c r="CK220" s="96"/>
      <c r="CL220" s="96"/>
      <c r="CM220" s="96"/>
      <c r="CN220" s="96"/>
      <c r="CO220" s="96"/>
      <c r="CP220" s="96"/>
      <c r="CQ220" s="96"/>
      <c r="CR220" s="96"/>
      <c r="CS220" s="96"/>
    </row>
    <row r="221" spans="4:97" x14ac:dyDescent="0.25">
      <c r="D221" s="96"/>
      <c r="E221" s="96"/>
      <c r="F221" s="96"/>
      <c r="G221" s="96"/>
      <c r="H221" s="96"/>
      <c r="I221" s="96"/>
      <c r="J221" s="96"/>
      <c r="K221" s="96"/>
      <c r="L221" s="96"/>
      <c r="M221" s="96"/>
      <c r="N221" s="96"/>
      <c r="O221" s="96"/>
      <c r="P221" s="96"/>
      <c r="Q221" s="96"/>
      <c r="R221" s="96"/>
      <c r="S221" s="96"/>
      <c r="T221" s="96"/>
      <c r="U221" s="96"/>
      <c r="V221" s="96"/>
      <c r="W221" s="96"/>
      <c r="X221" s="96"/>
      <c r="Y221" s="96"/>
      <c r="Z221" s="96"/>
      <c r="AA221" s="96"/>
      <c r="AB221" s="96"/>
      <c r="AC221" s="96"/>
      <c r="AD221" s="96"/>
      <c r="AE221" s="96"/>
      <c r="AF221" s="96"/>
      <c r="AG221" s="96"/>
      <c r="AH221" s="96"/>
      <c r="AI221" s="96"/>
      <c r="AJ221" s="96"/>
      <c r="AK221" s="96"/>
      <c r="AL221" s="96"/>
      <c r="AM221" s="96"/>
      <c r="AN221" s="96"/>
      <c r="AO221" s="96"/>
      <c r="AP221" s="96"/>
      <c r="AQ221" s="96"/>
      <c r="AR221" s="96"/>
      <c r="AS221" s="96"/>
      <c r="AT221" s="96"/>
      <c r="AU221" s="96"/>
      <c r="AV221" s="96"/>
      <c r="AW221" s="96"/>
      <c r="AX221" s="96"/>
      <c r="AY221" s="96"/>
      <c r="AZ221" s="96"/>
      <c r="BA221" s="96"/>
      <c r="BB221" s="96"/>
      <c r="BC221" s="96"/>
      <c r="BD221" s="96"/>
      <c r="BE221" s="96"/>
      <c r="BF221" s="96"/>
      <c r="BG221" s="96"/>
      <c r="BH221" s="96"/>
      <c r="BI221" s="96"/>
      <c r="BJ221" s="96"/>
      <c r="BK221" s="96"/>
      <c r="BL221" s="96"/>
      <c r="BM221" s="96"/>
      <c r="BN221" s="96"/>
      <c r="BO221" s="96"/>
      <c r="BP221" s="96"/>
      <c r="BQ221" s="96"/>
      <c r="BR221" s="96"/>
      <c r="BS221" s="96"/>
      <c r="BT221" s="96"/>
      <c r="BU221" s="96"/>
      <c r="BV221" s="96"/>
      <c r="BW221" s="96"/>
      <c r="BX221" s="96"/>
      <c r="BY221" s="96"/>
      <c r="BZ221" s="96"/>
      <c r="CA221" s="96"/>
      <c r="CB221" s="96"/>
      <c r="CC221" s="96"/>
      <c r="CD221" s="96"/>
      <c r="CE221" s="96"/>
      <c r="CF221" s="96"/>
      <c r="CG221" s="96"/>
      <c r="CH221" s="96"/>
      <c r="CI221" s="96"/>
      <c r="CJ221" s="96"/>
      <c r="CK221" s="96"/>
      <c r="CL221" s="96"/>
      <c r="CM221" s="96"/>
      <c r="CN221" s="96"/>
      <c r="CO221" s="96"/>
      <c r="CP221" s="96"/>
      <c r="CQ221" s="96"/>
      <c r="CR221" s="96"/>
      <c r="CS221" s="96"/>
    </row>
    <row r="222" spans="4:97" x14ac:dyDescent="0.25">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c r="AB222" s="96"/>
      <c r="AC222" s="96"/>
      <c r="AD222" s="96"/>
      <c r="AE222" s="96"/>
      <c r="AF222" s="96"/>
      <c r="AG222" s="96"/>
      <c r="AH222" s="96"/>
      <c r="AI222" s="96"/>
      <c r="AJ222" s="96"/>
      <c r="AK222" s="96"/>
      <c r="AL222" s="96"/>
      <c r="AM222" s="96"/>
      <c r="AN222" s="96"/>
      <c r="AO222" s="96"/>
      <c r="AP222" s="96"/>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96"/>
      <c r="BN222" s="96"/>
      <c r="BO222" s="96"/>
      <c r="BP222" s="96"/>
      <c r="BQ222" s="96"/>
      <c r="BR222" s="96"/>
      <c r="BS222" s="96"/>
      <c r="BT222" s="96"/>
      <c r="BU222" s="96"/>
      <c r="BV222" s="96"/>
      <c r="BW222" s="96"/>
      <c r="BX222" s="96"/>
      <c r="BY222" s="96"/>
      <c r="BZ222" s="96"/>
      <c r="CA222" s="96"/>
      <c r="CB222" s="96"/>
      <c r="CC222" s="96"/>
      <c r="CD222" s="96"/>
      <c r="CE222" s="96"/>
      <c r="CF222" s="96"/>
      <c r="CG222" s="96"/>
      <c r="CH222" s="96"/>
      <c r="CI222" s="96"/>
      <c r="CJ222" s="96"/>
      <c r="CK222" s="96"/>
      <c r="CL222" s="96"/>
      <c r="CM222" s="96"/>
      <c r="CN222" s="96"/>
      <c r="CO222" s="96"/>
      <c r="CP222" s="96"/>
      <c r="CQ222" s="96"/>
      <c r="CR222" s="96"/>
      <c r="CS222" s="96"/>
    </row>
    <row r="223" spans="4:97" x14ac:dyDescent="0.25">
      <c r="D223" s="96"/>
      <c r="E223" s="96"/>
      <c r="F223" s="96"/>
      <c r="G223" s="96"/>
      <c r="H223" s="96"/>
      <c r="I223" s="96"/>
      <c r="J223" s="96"/>
      <c r="K223" s="96"/>
      <c r="L223" s="96"/>
      <c r="M223" s="96"/>
      <c r="N223" s="96"/>
      <c r="O223" s="96"/>
      <c r="P223" s="96"/>
      <c r="Q223" s="96"/>
      <c r="R223" s="96"/>
      <c r="S223" s="96"/>
      <c r="T223" s="96"/>
      <c r="U223" s="96"/>
      <c r="V223" s="96"/>
      <c r="W223" s="96"/>
      <c r="X223" s="96"/>
      <c r="Y223" s="96"/>
      <c r="Z223" s="96"/>
      <c r="AA223" s="96"/>
      <c r="AB223" s="96"/>
      <c r="AC223" s="96"/>
      <c r="AD223" s="96"/>
      <c r="AE223" s="96"/>
      <c r="AF223" s="96"/>
      <c r="AG223" s="96"/>
      <c r="AH223" s="96"/>
      <c r="AI223" s="96"/>
      <c r="AJ223" s="96"/>
      <c r="AK223" s="96"/>
      <c r="AL223" s="96"/>
      <c r="AM223" s="96"/>
      <c r="AN223" s="96"/>
      <c r="AO223" s="96"/>
      <c r="AP223" s="96"/>
      <c r="AQ223" s="96"/>
      <c r="AR223" s="96"/>
      <c r="AS223" s="96"/>
      <c r="AT223" s="96"/>
      <c r="AU223" s="96"/>
      <c r="AV223" s="96"/>
      <c r="AW223" s="96"/>
      <c r="AX223" s="96"/>
      <c r="AY223" s="96"/>
      <c r="AZ223" s="96"/>
      <c r="BA223" s="96"/>
      <c r="BB223" s="96"/>
      <c r="BC223" s="96"/>
      <c r="BD223" s="96"/>
      <c r="BE223" s="96"/>
      <c r="BF223" s="96"/>
      <c r="BG223" s="96"/>
      <c r="BH223" s="96"/>
      <c r="BI223" s="96"/>
      <c r="BJ223" s="96"/>
      <c r="BK223" s="96"/>
      <c r="BL223" s="96"/>
      <c r="BM223" s="96"/>
      <c r="BN223" s="96"/>
      <c r="BO223" s="96"/>
      <c r="BP223" s="96"/>
      <c r="BQ223" s="96"/>
      <c r="BR223" s="96"/>
      <c r="BS223" s="96"/>
      <c r="BT223" s="96"/>
      <c r="BU223" s="96"/>
      <c r="BV223" s="96"/>
      <c r="BW223" s="96"/>
      <c r="BX223" s="96"/>
      <c r="BY223" s="96"/>
      <c r="BZ223" s="96"/>
      <c r="CA223" s="96"/>
      <c r="CB223" s="96"/>
      <c r="CC223" s="96"/>
      <c r="CD223" s="96"/>
      <c r="CE223" s="96"/>
      <c r="CF223" s="96"/>
      <c r="CG223" s="96"/>
      <c r="CH223" s="96"/>
      <c r="CI223" s="96"/>
      <c r="CJ223" s="96"/>
      <c r="CK223" s="96"/>
      <c r="CL223" s="96"/>
      <c r="CM223" s="96"/>
      <c r="CN223" s="96"/>
      <c r="CO223" s="96"/>
      <c r="CP223" s="96"/>
      <c r="CQ223" s="96"/>
      <c r="CR223" s="96"/>
      <c r="CS223" s="96"/>
    </row>
    <row r="224" spans="4:97" x14ac:dyDescent="0.25">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c r="AB224" s="96"/>
      <c r="AC224" s="96"/>
      <c r="AD224" s="96"/>
      <c r="AE224" s="96"/>
      <c r="AF224" s="96"/>
      <c r="AG224" s="96"/>
      <c r="AH224" s="96"/>
      <c r="AI224" s="96"/>
      <c r="AJ224" s="96"/>
      <c r="AK224" s="96"/>
      <c r="AL224" s="96"/>
      <c r="AM224" s="96"/>
      <c r="AN224" s="96"/>
      <c r="AO224" s="96"/>
      <c r="AP224" s="96"/>
      <c r="AQ224" s="96"/>
      <c r="AR224" s="96"/>
      <c r="AS224" s="96"/>
      <c r="AT224" s="96"/>
      <c r="AU224" s="96"/>
      <c r="AV224" s="96"/>
      <c r="AW224" s="96"/>
      <c r="AX224" s="96"/>
      <c r="AY224" s="96"/>
      <c r="AZ224" s="96"/>
      <c r="BA224" s="96"/>
      <c r="BB224" s="96"/>
      <c r="BC224" s="96"/>
      <c r="BD224" s="96"/>
      <c r="BE224" s="96"/>
      <c r="BF224" s="96"/>
      <c r="BG224" s="96"/>
      <c r="BH224" s="96"/>
      <c r="BI224" s="96"/>
      <c r="BJ224" s="96"/>
      <c r="BK224" s="96"/>
      <c r="BL224" s="96"/>
      <c r="BM224" s="96"/>
      <c r="BN224" s="96"/>
      <c r="BO224" s="96"/>
      <c r="BP224" s="96"/>
      <c r="BQ224" s="96"/>
      <c r="BR224" s="96"/>
      <c r="BS224" s="96"/>
      <c r="BT224" s="96"/>
      <c r="BU224" s="96"/>
      <c r="BV224" s="96"/>
      <c r="BW224" s="96"/>
      <c r="BX224" s="96"/>
      <c r="BY224" s="96"/>
      <c r="BZ224" s="96"/>
      <c r="CA224" s="96"/>
      <c r="CB224" s="96"/>
      <c r="CC224" s="96"/>
      <c r="CD224" s="96"/>
      <c r="CE224" s="96"/>
      <c r="CF224" s="96"/>
      <c r="CG224" s="96"/>
      <c r="CH224" s="96"/>
      <c r="CI224" s="96"/>
      <c r="CJ224" s="96"/>
      <c r="CK224" s="96"/>
      <c r="CL224" s="96"/>
      <c r="CM224" s="96"/>
      <c r="CN224" s="96"/>
      <c r="CO224" s="96"/>
      <c r="CP224" s="96"/>
      <c r="CQ224" s="96"/>
      <c r="CR224" s="96"/>
      <c r="CS224" s="96"/>
    </row>
    <row r="225" spans="4:97" x14ac:dyDescent="0.25">
      <c r="D225" s="96"/>
      <c r="E225" s="96"/>
      <c r="F225" s="96"/>
      <c r="G225" s="96"/>
      <c r="H225" s="96"/>
      <c r="I225" s="96"/>
      <c r="J225" s="96"/>
      <c r="K225" s="96"/>
      <c r="L225" s="96"/>
      <c r="M225" s="96"/>
      <c r="N225" s="96"/>
      <c r="O225" s="96"/>
      <c r="P225" s="96"/>
      <c r="Q225" s="96"/>
      <c r="R225" s="96"/>
      <c r="S225" s="96"/>
      <c r="T225" s="96"/>
      <c r="U225" s="96"/>
      <c r="V225" s="96"/>
      <c r="W225" s="96"/>
      <c r="X225" s="96"/>
      <c r="Y225" s="96"/>
      <c r="Z225" s="96"/>
      <c r="AA225" s="96"/>
      <c r="AB225" s="96"/>
      <c r="AC225" s="96"/>
      <c r="AD225" s="96"/>
      <c r="AE225" s="96"/>
      <c r="AF225" s="96"/>
      <c r="AG225" s="96"/>
      <c r="AH225" s="96"/>
      <c r="AI225" s="96"/>
      <c r="AJ225" s="96"/>
      <c r="AK225" s="96"/>
      <c r="AL225" s="96"/>
      <c r="AM225" s="96"/>
      <c r="AN225" s="96"/>
      <c r="AO225" s="96"/>
      <c r="AP225" s="96"/>
      <c r="AQ225" s="96"/>
      <c r="AR225" s="96"/>
      <c r="AS225" s="96"/>
      <c r="AT225" s="96"/>
      <c r="AU225" s="96"/>
      <c r="AV225" s="96"/>
      <c r="AW225" s="96"/>
      <c r="AX225" s="96"/>
      <c r="AY225" s="96"/>
      <c r="AZ225" s="96"/>
      <c r="BA225" s="96"/>
      <c r="BB225" s="96"/>
      <c r="BC225" s="96"/>
      <c r="BD225" s="96"/>
      <c r="BE225" s="96"/>
      <c r="BF225" s="96"/>
      <c r="BG225" s="96"/>
      <c r="BH225" s="96"/>
      <c r="BI225" s="96"/>
      <c r="BJ225" s="96"/>
      <c r="BK225" s="96"/>
      <c r="BL225" s="96"/>
      <c r="BM225" s="96"/>
      <c r="BN225" s="96"/>
      <c r="BO225" s="96"/>
      <c r="BP225" s="96"/>
      <c r="BQ225" s="96"/>
      <c r="BR225" s="96"/>
      <c r="BS225" s="96"/>
      <c r="BT225" s="96"/>
      <c r="BU225" s="96"/>
      <c r="BV225" s="96"/>
      <c r="BW225" s="96"/>
      <c r="BX225" s="96"/>
      <c r="BY225" s="96"/>
      <c r="BZ225" s="96"/>
      <c r="CA225" s="96"/>
      <c r="CB225" s="96"/>
      <c r="CC225" s="96"/>
      <c r="CD225" s="96"/>
      <c r="CE225" s="96"/>
      <c r="CF225" s="96"/>
      <c r="CG225" s="96"/>
      <c r="CH225" s="96"/>
      <c r="CI225" s="96"/>
      <c r="CJ225" s="96"/>
      <c r="CK225" s="96"/>
      <c r="CL225" s="96"/>
      <c r="CM225" s="96"/>
      <c r="CN225" s="96"/>
      <c r="CO225" s="96"/>
      <c r="CP225" s="96"/>
      <c r="CQ225" s="96"/>
      <c r="CR225" s="96"/>
      <c r="CS225" s="96"/>
    </row>
    <row r="226" spans="4:97" x14ac:dyDescent="0.25">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c r="AB226" s="96"/>
      <c r="AC226" s="96"/>
      <c r="AD226" s="96"/>
      <c r="AE226" s="96"/>
      <c r="AF226" s="96"/>
      <c r="AG226" s="96"/>
      <c r="AH226" s="96"/>
      <c r="AI226" s="96"/>
      <c r="AJ226" s="96"/>
      <c r="AK226" s="96"/>
      <c r="AL226" s="96"/>
      <c r="AM226" s="96"/>
      <c r="AN226" s="96"/>
      <c r="AO226" s="96"/>
      <c r="AP226" s="96"/>
      <c r="AQ226" s="96"/>
      <c r="AR226" s="96"/>
      <c r="AS226" s="96"/>
      <c r="AT226" s="96"/>
      <c r="AU226" s="96"/>
      <c r="AV226" s="96"/>
      <c r="AW226" s="96"/>
      <c r="AX226" s="96"/>
      <c r="AY226" s="96"/>
      <c r="AZ226" s="96"/>
      <c r="BA226" s="96"/>
      <c r="BB226" s="96"/>
      <c r="BC226" s="96"/>
      <c r="BD226" s="96"/>
      <c r="BE226" s="96"/>
      <c r="BF226" s="96"/>
      <c r="BG226" s="96"/>
      <c r="BH226" s="96"/>
      <c r="BI226" s="96"/>
      <c r="BJ226" s="96"/>
      <c r="BK226" s="96"/>
      <c r="BL226" s="96"/>
      <c r="BM226" s="96"/>
      <c r="BN226" s="96"/>
      <c r="BO226" s="96"/>
      <c r="BP226" s="96"/>
      <c r="BQ226" s="96"/>
      <c r="BR226" s="96"/>
      <c r="BS226" s="96"/>
      <c r="BT226" s="96"/>
      <c r="BU226" s="96"/>
      <c r="BV226" s="96"/>
      <c r="BW226" s="96"/>
      <c r="BX226" s="96"/>
      <c r="BY226" s="96"/>
      <c r="BZ226" s="96"/>
      <c r="CA226" s="96"/>
      <c r="CB226" s="96"/>
      <c r="CC226" s="96"/>
      <c r="CD226" s="96"/>
      <c r="CE226" s="96"/>
      <c r="CF226" s="96"/>
      <c r="CG226" s="96"/>
      <c r="CH226" s="96"/>
      <c r="CI226" s="96"/>
      <c r="CJ226" s="96"/>
      <c r="CK226" s="96"/>
      <c r="CL226" s="96"/>
      <c r="CM226" s="96"/>
      <c r="CN226" s="96"/>
      <c r="CO226" s="96"/>
      <c r="CP226" s="96"/>
      <c r="CQ226" s="96"/>
      <c r="CR226" s="96"/>
      <c r="CS226" s="96"/>
    </row>
    <row r="227" spans="4:97" x14ac:dyDescent="0.25">
      <c r="D227" s="96"/>
      <c r="E227" s="96"/>
      <c r="F227" s="96"/>
      <c r="G227" s="96"/>
      <c r="H227" s="96"/>
      <c r="I227" s="96"/>
      <c r="J227" s="96"/>
      <c r="K227" s="96"/>
      <c r="L227" s="96"/>
      <c r="M227" s="96"/>
      <c r="N227" s="96"/>
      <c r="O227" s="96"/>
      <c r="P227" s="96"/>
      <c r="Q227" s="96"/>
      <c r="R227" s="96"/>
      <c r="S227" s="96"/>
      <c r="T227" s="96"/>
      <c r="U227" s="96"/>
      <c r="V227" s="96"/>
      <c r="W227" s="96"/>
      <c r="X227" s="96"/>
      <c r="Y227" s="96"/>
      <c r="Z227" s="96"/>
      <c r="AA227" s="96"/>
      <c r="AB227" s="96"/>
      <c r="AC227" s="96"/>
      <c r="AD227" s="96"/>
      <c r="AE227" s="96"/>
      <c r="AF227" s="96"/>
      <c r="AG227" s="96"/>
      <c r="AH227" s="96"/>
      <c r="AI227" s="96"/>
      <c r="AJ227" s="96"/>
      <c r="AK227" s="96"/>
      <c r="AL227" s="96"/>
      <c r="AM227" s="96"/>
      <c r="AN227" s="96"/>
      <c r="AO227" s="96"/>
      <c r="AP227" s="96"/>
      <c r="AQ227" s="96"/>
      <c r="AR227" s="96"/>
      <c r="AS227" s="96"/>
      <c r="AT227" s="96"/>
      <c r="AU227" s="96"/>
      <c r="AV227" s="96"/>
      <c r="AW227" s="96"/>
      <c r="AX227" s="96"/>
      <c r="AY227" s="96"/>
      <c r="AZ227" s="96"/>
      <c r="BA227" s="96"/>
      <c r="BB227" s="96"/>
      <c r="BC227" s="96"/>
      <c r="BD227" s="96"/>
      <c r="BE227" s="96"/>
      <c r="BF227" s="96"/>
      <c r="BG227" s="96"/>
      <c r="BH227" s="96"/>
      <c r="BI227" s="96"/>
      <c r="BJ227" s="96"/>
      <c r="BK227" s="96"/>
      <c r="BL227" s="96"/>
      <c r="BM227" s="96"/>
      <c r="BN227" s="96"/>
      <c r="BO227" s="96"/>
      <c r="BP227" s="96"/>
      <c r="BQ227" s="96"/>
      <c r="BR227" s="96"/>
      <c r="BS227" s="96"/>
      <c r="BT227" s="96"/>
      <c r="BU227" s="96"/>
      <c r="BV227" s="96"/>
      <c r="BW227" s="96"/>
      <c r="BX227" s="96"/>
      <c r="BY227" s="96"/>
      <c r="BZ227" s="96"/>
      <c r="CA227" s="96"/>
      <c r="CB227" s="96"/>
      <c r="CC227" s="96"/>
      <c r="CD227" s="96"/>
      <c r="CE227" s="96"/>
      <c r="CF227" s="96"/>
      <c r="CG227" s="96"/>
      <c r="CH227" s="96"/>
      <c r="CI227" s="96"/>
      <c r="CJ227" s="96"/>
      <c r="CK227" s="96"/>
      <c r="CL227" s="96"/>
      <c r="CM227" s="96"/>
      <c r="CN227" s="96"/>
      <c r="CO227" s="96"/>
      <c r="CP227" s="96"/>
      <c r="CQ227" s="96"/>
      <c r="CR227" s="96"/>
      <c r="CS227" s="96"/>
    </row>
    <row r="228" spans="4:97" x14ac:dyDescent="0.25">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6"/>
      <c r="BC228" s="96"/>
      <c r="BD228" s="96"/>
      <c r="BE228" s="96"/>
      <c r="BF228" s="96"/>
      <c r="BG228" s="96"/>
      <c r="BH228" s="96"/>
      <c r="BI228" s="96"/>
      <c r="BJ228" s="96"/>
      <c r="BK228" s="96"/>
      <c r="BL228" s="96"/>
      <c r="BM228" s="96"/>
      <c r="BN228" s="96"/>
      <c r="BO228" s="96"/>
      <c r="BP228" s="96"/>
      <c r="BQ228" s="96"/>
      <c r="BR228" s="96"/>
      <c r="BS228" s="96"/>
      <c r="BT228" s="96"/>
      <c r="BU228" s="96"/>
      <c r="BV228" s="96"/>
      <c r="BW228" s="96"/>
      <c r="BX228" s="96"/>
      <c r="BY228" s="96"/>
      <c r="BZ228" s="96"/>
      <c r="CA228" s="96"/>
      <c r="CB228" s="96"/>
      <c r="CC228" s="96"/>
      <c r="CD228" s="96"/>
      <c r="CE228" s="96"/>
      <c r="CF228" s="96"/>
      <c r="CG228" s="96"/>
      <c r="CH228" s="96"/>
      <c r="CI228" s="96"/>
      <c r="CJ228" s="96"/>
      <c r="CK228" s="96"/>
      <c r="CL228" s="96"/>
      <c r="CM228" s="96"/>
      <c r="CN228" s="96"/>
      <c r="CO228" s="96"/>
      <c r="CP228" s="96"/>
      <c r="CQ228" s="96"/>
      <c r="CR228" s="96"/>
      <c r="CS228" s="96"/>
    </row>
    <row r="229" spans="4:97" x14ac:dyDescent="0.25">
      <c r="D229" s="96"/>
      <c r="E229" s="96"/>
      <c r="F229" s="96"/>
      <c r="G229" s="96"/>
      <c r="H229" s="96"/>
      <c r="I229" s="96"/>
      <c r="J229" s="96"/>
      <c r="K229" s="96"/>
      <c r="L229" s="96"/>
      <c r="M229" s="96"/>
      <c r="N229" s="96"/>
      <c r="O229" s="96"/>
      <c r="P229" s="96"/>
      <c r="Q229" s="96"/>
      <c r="R229" s="96"/>
      <c r="S229" s="96"/>
      <c r="T229" s="96"/>
      <c r="U229" s="96"/>
      <c r="V229" s="96"/>
      <c r="W229" s="96"/>
      <c r="X229" s="96"/>
      <c r="Y229" s="96"/>
      <c r="Z229" s="96"/>
      <c r="AA229" s="96"/>
      <c r="AB229" s="96"/>
      <c r="AC229" s="96"/>
      <c r="AD229" s="96"/>
      <c r="AE229" s="96"/>
      <c r="AF229" s="96"/>
      <c r="AG229" s="96"/>
      <c r="AH229" s="96"/>
      <c r="AI229" s="96"/>
      <c r="AJ229" s="96"/>
      <c r="AK229" s="96"/>
      <c r="AL229" s="96"/>
      <c r="AM229" s="96"/>
      <c r="AN229" s="96"/>
      <c r="AO229" s="96"/>
      <c r="AP229" s="96"/>
      <c r="AQ229" s="96"/>
      <c r="AR229" s="96"/>
      <c r="AS229" s="96"/>
      <c r="AT229" s="96"/>
      <c r="AU229" s="96"/>
      <c r="AV229" s="96"/>
      <c r="AW229" s="96"/>
      <c r="AX229" s="96"/>
      <c r="AY229" s="96"/>
      <c r="AZ229" s="96"/>
      <c r="BA229" s="96"/>
      <c r="BB229" s="96"/>
      <c r="BC229" s="96"/>
      <c r="BD229" s="96"/>
      <c r="BE229" s="96"/>
      <c r="BF229" s="96"/>
      <c r="BG229" s="96"/>
      <c r="BH229" s="96"/>
      <c r="BI229" s="96"/>
      <c r="BJ229" s="96"/>
      <c r="BK229" s="96"/>
      <c r="BL229" s="96"/>
      <c r="BM229" s="96"/>
      <c r="BN229" s="96"/>
      <c r="BO229" s="96"/>
      <c r="BP229" s="96"/>
      <c r="BQ229" s="96"/>
      <c r="BR229" s="96"/>
      <c r="BS229" s="96"/>
      <c r="BT229" s="96"/>
      <c r="BU229" s="96"/>
      <c r="BV229" s="96"/>
      <c r="BW229" s="96"/>
      <c r="BX229" s="96"/>
      <c r="BY229" s="96"/>
      <c r="BZ229" s="96"/>
      <c r="CA229" s="96"/>
      <c r="CB229" s="96"/>
      <c r="CC229" s="96"/>
      <c r="CD229" s="96"/>
      <c r="CE229" s="96"/>
      <c r="CF229" s="96"/>
      <c r="CG229" s="96"/>
      <c r="CH229" s="96"/>
      <c r="CI229" s="96"/>
      <c r="CJ229" s="96"/>
      <c r="CK229" s="96"/>
      <c r="CL229" s="96"/>
      <c r="CM229" s="96"/>
      <c r="CN229" s="96"/>
      <c r="CO229" s="96"/>
      <c r="CP229" s="96"/>
      <c r="CQ229" s="96"/>
      <c r="CR229" s="96"/>
      <c r="CS229" s="96"/>
    </row>
    <row r="230" spans="4:97" x14ac:dyDescent="0.25">
      <c r="D230" s="96"/>
      <c r="E230" s="96"/>
      <c r="F230" s="96"/>
      <c r="G230" s="96"/>
      <c r="H230" s="96"/>
      <c r="I230" s="96"/>
      <c r="J230" s="96"/>
      <c r="K230" s="96"/>
      <c r="L230" s="96"/>
      <c r="M230" s="96"/>
      <c r="N230" s="96"/>
      <c r="O230" s="96"/>
      <c r="P230" s="96"/>
      <c r="Q230" s="96"/>
      <c r="R230" s="96"/>
      <c r="S230" s="96"/>
      <c r="T230" s="96"/>
      <c r="U230" s="96"/>
      <c r="V230" s="96"/>
      <c r="W230" s="96"/>
      <c r="X230" s="96"/>
      <c r="Y230" s="96"/>
      <c r="Z230" s="96"/>
      <c r="AA230" s="96"/>
      <c r="AB230" s="96"/>
      <c r="AC230" s="96"/>
      <c r="AD230" s="96"/>
      <c r="AE230" s="96"/>
      <c r="AF230" s="96"/>
      <c r="AG230" s="96"/>
      <c r="AH230" s="96"/>
      <c r="AI230" s="96"/>
      <c r="AJ230" s="96"/>
      <c r="AK230" s="96"/>
      <c r="AL230" s="96"/>
      <c r="AM230" s="96"/>
      <c r="AN230" s="96"/>
      <c r="AO230" s="96"/>
      <c r="AP230" s="96"/>
      <c r="AQ230" s="96"/>
      <c r="AR230" s="96"/>
      <c r="AS230" s="96"/>
      <c r="AT230" s="96"/>
      <c r="AU230" s="96"/>
      <c r="AV230" s="96"/>
      <c r="AW230" s="96"/>
      <c r="AX230" s="96"/>
      <c r="AY230" s="96"/>
      <c r="AZ230" s="96"/>
      <c r="BA230" s="96"/>
      <c r="BB230" s="96"/>
      <c r="BC230" s="96"/>
      <c r="BD230" s="96"/>
      <c r="BE230" s="96"/>
      <c r="BF230" s="96"/>
      <c r="BG230" s="96"/>
      <c r="BH230" s="96"/>
      <c r="BI230" s="96"/>
      <c r="BJ230" s="96"/>
      <c r="BK230" s="96"/>
      <c r="BL230" s="96"/>
      <c r="BM230" s="96"/>
      <c r="BN230" s="96"/>
      <c r="BO230" s="96"/>
      <c r="BP230" s="96"/>
      <c r="BQ230" s="96"/>
      <c r="BR230" s="96"/>
      <c r="BS230" s="96"/>
      <c r="BT230" s="96"/>
      <c r="BU230" s="96"/>
      <c r="BV230" s="96"/>
      <c r="BW230" s="96"/>
      <c r="BX230" s="96"/>
      <c r="BY230" s="96"/>
      <c r="BZ230" s="96"/>
      <c r="CA230" s="96"/>
      <c r="CB230" s="96"/>
      <c r="CC230" s="96"/>
      <c r="CD230" s="96"/>
      <c r="CE230" s="96"/>
      <c r="CF230" s="96"/>
      <c r="CG230" s="96"/>
      <c r="CH230" s="96"/>
      <c r="CI230" s="96"/>
      <c r="CJ230" s="96"/>
      <c r="CK230" s="96"/>
      <c r="CL230" s="96"/>
      <c r="CM230" s="96"/>
      <c r="CN230" s="96"/>
      <c r="CO230" s="96"/>
      <c r="CP230" s="96"/>
      <c r="CQ230" s="96"/>
      <c r="CR230" s="96"/>
      <c r="CS230" s="96"/>
    </row>
    <row r="231" spans="4:97" x14ac:dyDescent="0.25">
      <c r="D231" s="96"/>
      <c r="E231" s="96"/>
      <c r="F231" s="96"/>
      <c r="G231" s="96"/>
      <c r="H231" s="96"/>
      <c r="I231" s="96"/>
      <c r="J231" s="96"/>
      <c r="K231" s="96"/>
      <c r="L231" s="96"/>
      <c r="M231" s="96"/>
      <c r="N231" s="96"/>
      <c r="O231" s="96"/>
      <c r="P231" s="96"/>
      <c r="Q231" s="96"/>
      <c r="R231" s="96"/>
      <c r="S231" s="96"/>
      <c r="T231" s="96"/>
      <c r="U231" s="96"/>
      <c r="V231" s="96"/>
      <c r="W231" s="96"/>
      <c r="X231" s="96"/>
      <c r="Y231" s="96"/>
      <c r="Z231" s="96"/>
      <c r="AA231" s="96"/>
      <c r="AB231" s="96"/>
      <c r="AC231" s="96"/>
      <c r="AD231" s="96"/>
      <c r="AE231" s="96"/>
      <c r="AF231" s="96"/>
      <c r="AG231" s="96"/>
      <c r="AH231" s="96"/>
      <c r="AI231" s="96"/>
      <c r="AJ231" s="96"/>
      <c r="AK231" s="96"/>
      <c r="AL231" s="96"/>
      <c r="AM231" s="96"/>
      <c r="AN231" s="96"/>
      <c r="AO231" s="96"/>
      <c r="AP231" s="96"/>
      <c r="AQ231" s="96"/>
      <c r="AR231" s="96"/>
      <c r="AS231" s="96"/>
      <c r="AT231" s="96"/>
      <c r="AU231" s="96"/>
      <c r="AV231" s="96"/>
      <c r="AW231" s="96"/>
      <c r="AX231" s="96"/>
      <c r="AY231" s="96"/>
      <c r="AZ231" s="96"/>
      <c r="BA231" s="96"/>
      <c r="BB231" s="96"/>
      <c r="BC231" s="96"/>
      <c r="BD231" s="96"/>
      <c r="BE231" s="96"/>
      <c r="BF231" s="96"/>
      <c r="BG231" s="96"/>
      <c r="BH231" s="96"/>
      <c r="BI231" s="96"/>
      <c r="BJ231" s="96"/>
      <c r="BK231" s="96"/>
      <c r="BL231" s="96"/>
      <c r="BM231" s="96"/>
      <c r="BN231" s="96"/>
      <c r="BO231" s="96"/>
      <c r="BP231" s="96"/>
      <c r="BQ231" s="96"/>
      <c r="BR231" s="96"/>
      <c r="BS231" s="96"/>
      <c r="BT231" s="96"/>
      <c r="BU231" s="96"/>
      <c r="BV231" s="96"/>
      <c r="BW231" s="96"/>
      <c r="BX231" s="96"/>
      <c r="BY231" s="96"/>
      <c r="BZ231" s="96"/>
      <c r="CA231" s="96"/>
      <c r="CB231" s="96"/>
      <c r="CC231" s="96"/>
      <c r="CD231" s="96"/>
      <c r="CE231" s="96"/>
      <c r="CF231" s="96"/>
      <c r="CG231" s="96"/>
      <c r="CH231" s="96"/>
      <c r="CI231" s="96"/>
      <c r="CJ231" s="96"/>
      <c r="CK231" s="96"/>
      <c r="CL231" s="96"/>
      <c r="CM231" s="96"/>
      <c r="CN231" s="96"/>
      <c r="CO231" s="96"/>
      <c r="CP231" s="96"/>
      <c r="CQ231" s="96"/>
      <c r="CR231" s="96"/>
      <c r="CS231" s="96"/>
    </row>
    <row r="232" spans="4:97" x14ac:dyDescent="0.25">
      <c r="D232" s="96"/>
      <c r="E232" s="96"/>
      <c r="F232" s="96"/>
      <c r="G232" s="96"/>
      <c r="H232" s="96"/>
      <c r="I232" s="96"/>
      <c r="J232" s="96"/>
      <c r="K232" s="96"/>
      <c r="L232" s="96"/>
      <c r="M232" s="96"/>
      <c r="N232" s="96"/>
      <c r="O232" s="96"/>
      <c r="P232" s="96"/>
      <c r="Q232" s="96"/>
      <c r="R232" s="96"/>
      <c r="S232" s="96"/>
      <c r="T232" s="96"/>
      <c r="U232" s="96"/>
      <c r="V232" s="96"/>
      <c r="W232" s="96"/>
      <c r="X232" s="96"/>
      <c r="Y232" s="96"/>
      <c r="Z232" s="96"/>
      <c r="AA232" s="96"/>
      <c r="AB232" s="96"/>
      <c r="AC232" s="96"/>
      <c r="AD232" s="96"/>
      <c r="AE232" s="96"/>
      <c r="AF232" s="96"/>
      <c r="AG232" s="96"/>
      <c r="AH232" s="96"/>
      <c r="AI232" s="96"/>
      <c r="AJ232" s="96"/>
      <c r="AK232" s="96"/>
      <c r="AL232" s="96"/>
      <c r="AM232" s="96"/>
      <c r="AN232" s="96"/>
      <c r="AO232" s="96"/>
      <c r="AP232" s="96"/>
      <c r="AQ232" s="96"/>
      <c r="AR232" s="96"/>
      <c r="AS232" s="96"/>
      <c r="AT232" s="96"/>
      <c r="AU232" s="96"/>
      <c r="AV232" s="96"/>
      <c r="AW232" s="96"/>
      <c r="AX232" s="96"/>
      <c r="AY232" s="96"/>
      <c r="AZ232" s="96"/>
      <c r="BA232" s="96"/>
      <c r="BB232" s="96"/>
      <c r="BC232" s="96"/>
      <c r="BD232" s="96"/>
      <c r="BE232" s="96"/>
      <c r="BF232" s="96"/>
      <c r="BG232" s="96"/>
      <c r="BH232" s="96"/>
      <c r="BI232" s="96"/>
      <c r="BJ232" s="96"/>
      <c r="BK232" s="96"/>
      <c r="BL232" s="96"/>
      <c r="BM232" s="96"/>
      <c r="BN232" s="96"/>
      <c r="BO232" s="96"/>
      <c r="BP232" s="96"/>
      <c r="BQ232" s="96"/>
      <c r="BR232" s="96"/>
      <c r="BS232" s="96"/>
      <c r="BT232" s="96"/>
      <c r="BU232" s="96"/>
      <c r="BV232" s="96"/>
      <c r="BW232" s="96"/>
      <c r="BX232" s="96"/>
      <c r="BY232" s="96"/>
      <c r="BZ232" s="96"/>
      <c r="CA232" s="96"/>
      <c r="CB232" s="96"/>
      <c r="CC232" s="96"/>
      <c r="CD232" s="96"/>
      <c r="CE232" s="96"/>
      <c r="CF232" s="96"/>
      <c r="CG232" s="96"/>
      <c r="CH232" s="96"/>
      <c r="CI232" s="96"/>
      <c r="CJ232" s="96"/>
      <c r="CK232" s="96"/>
      <c r="CL232" s="96"/>
      <c r="CM232" s="96"/>
      <c r="CN232" s="96"/>
      <c r="CO232" s="96"/>
      <c r="CP232" s="96"/>
      <c r="CQ232" s="96"/>
      <c r="CR232" s="96"/>
      <c r="CS232" s="96"/>
    </row>
    <row r="233" spans="4:97" x14ac:dyDescent="0.25">
      <c r="D233" s="96"/>
      <c r="E233" s="96"/>
      <c r="F233" s="96"/>
      <c r="G233" s="96"/>
      <c r="H233" s="96"/>
      <c r="I233" s="96"/>
      <c r="J233" s="96"/>
      <c r="K233" s="96"/>
      <c r="L233" s="96"/>
      <c r="M233" s="96"/>
      <c r="N233" s="96"/>
      <c r="O233" s="96"/>
      <c r="P233" s="96"/>
      <c r="Q233" s="96"/>
      <c r="R233" s="96"/>
      <c r="S233" s="96"/>
      <c r="T233" s="96"/>
      <c r="U233" s="96"/>
      <c r="V233" s="96"/>
      <c r="W233" s="96"/>
      <c r="X233" s="96"/>
      <c r="Y233" s="96"/>
      <c r="Z233" s="96"/>
      <c r="AA233" s="96"/>
      <c r="AB233" s="96"/>
      <c r="AC233" s="96"/>
      <c r="AD233" s="96"/>
      <c r="AE233" s="96"/>
      <c r="AF233" s="96"/>
      <c r="AG233" s="96"/>
      <c r="AH233" s="96"/>
      <c r="AI233" s="96"/>
      <c r="AJ233" s="96"/>
      <c r="AK233" s="96"/>
      <c r="AL233" s="96"/>
      <c r="AM233" s="96"/>
      <c r="AN233" s="96"/>
      <c r="AO233" s="96"/>
      <c r="AP233" s="96"/>
      <c r="AQ233" s="96"/>
      <c r="AR233" s="96"/>
      <c r="AS233" s="96"/>
      <c r="AT233" s="96"/>
      <c r="AU233" s="96"/>
      <c r="AV233" s="96"/>
      <c r="AW233" s="96"/>
      <c r="AX233" s="96"/>
      <c r="AY233" s="96"/>
      <c r="AZ233" s="96"/>
      <c r="BA233" s="96"/>
      <c r="BB233" s="96"/>
      <c r="BC233" s="96"/>
      <c r="BD233" s="96"/>
      <c r="BE233" s="96"/>
      <c r="BF233" s="96"/>
      <c r="BG233" s="96"/>
      <c r="BH233" s="96"/>
      <c r="BI233" s="96"/>
      <c r="BJ233" s="96"/>
      <c r="BK233" s="96"/>
      <c r="BL233" s="96"/>
      <c r="BM233" s="96"/>
      <c r="BN233" s="96"/>
      <c r="BO233" s="96"/>
      <c r="BP233" s="96"/>
      <c r="BQ233" s="96"/>
      <c r="BR233" s="96"/>
      <c r="BS233" s="96"/>
      <c r="BT233" s="96"/>
      <c r="BU233" s="96"/>
      <c r="BV233" s="96"/>
      <c r="BW233" s="96"/>
      <c r="BX233" s="96"/>
      <c r="BY233" s="96"/>
      <c r="BZ233" s="96"/>
      <c r="CA233" s="96"/>
      <c r="CB233" s="96"/>
      <c r="CC233" s="96"/>
      <c r="CD233" s="96"/>
      <c r="CE233" s="96"/>
      <c r="CF233" s="96"/>
      <c r="CG233" s="96"/>
      <c r="CH233" s="96"/>
      <c r="CI233" s="96"/>
      <c r="CJ233" s="96"/>
      <c r="CK233" s="96"/>
      <c r="CL233" s="96"/>
      <c r="CM233" s="96"/>
      <c r="CN233" s="96"/>
      <c r="CO233" s="96"/>
      <c r="CP233" s="96"/>
      <c r="CQ233" s="96"/>
      <c r="CR233" s="96"/>
      <c r="CS233" s="96"/>
    </row>
    <row r="234" spans="4:97" x14ac:dyDescent="0.25">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96"/>
      <c r="AG234" s="96"/>
      <c r="AH234" s="96"/>
      <c r="AI234" s="96"/>
      <c r="AJ234" s="96"/>
      <c r="AK234" s="96"/>
      <c r="AL234" s="96"/>
      <c r="AM234" s="96"/>
      <c r="AN234" s="96"/>
      <c r="AO234" s="96"/>
      <c r="AP234" s="96"/>
      <c r="AQ234" s="96"/>
      <c r="AR234" s="96"/>
      <c r="AS234" s="96"/>
      <c r="AT234" s="96"/>
      <c r="AU234" s="96"/>
      <c r="AV234" s="96"/>
      <c r="AW234" s="96"/>
      <c r="AX234" s="96"/>
      <c r="AY234" s="96"/>
      <c r="AZ234" s="96"/>
      <c r="BA234" s="96"/>
      <c r="BB234" s="96"/>
      <c r="BC234" s="96"/>
      <c r="BD234" s="96"/>
      <c r="BE234" s="96"/>
      <c r="BF234" s="96"/>
      <c r="BG234" s="96"/>
      <c r="BH234" s="96"/>
      <c r="BI234" s="96"/>
      <c r="BJ234" s="96"/>
      <c r="BK234" s="96"/>
      <c r="BL234" s="96"/>
      <c r="BM234" s="96"/>
      <c r="BN234" s="96"/>
      <c r="BO234" s="96"/>
      <c r="BP234" s="96"/>
      <c r="BQ234" s="96"/>
      <c r="BR234" s="96"/>
      <c r="BS234" s="96"/>
      <c r="BT234" s="96"/>
      <c r="BU234" s="96"/>
      <c r="BV234" s="96"/>
      <c r="BW234" s="96"/>
      <c r="BX234" s="96"/>
      <c r="BY234" s="96"/>
      <c r="BZ234" s="96"/>
      <c r="CA234" s="96"/>
      <c r="CB234" s="96"/>
      <c r="CC234" s="96"/>
      <c r="CD234" s="96"/>
      <c r="CE234" s="96"/>
      <c r="CF234" s="96"/>
      <c r="CG234" s="96"/>
      <c r="CH234" s="96"/>
      <c r="CI234" s="96"/>
      <c r="CJ234" s="96"/>
      <c r="CK234" s="96"/>
      <c r="CL234" s="96"/>
      <c r="CM234" s="96"/>
      <c r="CN234" s="96"/>
      <c r="CO234" s="96"/>
      <c r="CP234" s="96"/>
      <c r="CQ234" s="96"/>
      <c r="CR234" s="96"/>
      <c r="CS234" s="96"/>
    </row>
    <row r="235" spans="4:97" x14ac:dyDescent="0.25">
      <c r="D235" s="96"/>
      <c r="E235" s="96"/>
      <c r="F235" s="96"/>
      <c r="G235" s="96"/>
      <c r="H235" s="96"/>
      <c r="I235" s="96"/>
      <c r="J235" s="96"/>
      <c r="K235" s="96"/>
      <c r="L235" s="96"/>
      <c r="M235" s="96"/>
      <c r="N235" s="96"/>
      <c r="O235" s="96"/>
      <c r="P235" s="96"/>
      <c r="Q235" s="96"/>
      <c r="R235" s="96"/>
      <c r="S235" s="96"/>
      <c r="T235" s="96"/>
      <c r="U235" s="96"/>
      <c r="V235" s="96"/>
      <c r="W235" s="96"/>
      <c r="X235" s="96"/>
      <c r="Y235" s="96"/>
      <c r="Z235" s="96"/>
      <c r="AA235" s="96"/>
      <c r="AB235" s="96"/>
      <c r="AC235" s="96"/>
      <c r="AD235" s="96"/>
      <c r="AE235" s="96"/>
      <c r="AF235" s="96"/>
      <c r="AG235" s="96"/>
      <c r="AH235" s="96"/>
      <c r="AI235" s="96"/>
      <c r="AJ235" s="96"/>
      <c r="AK235" s="96"/>
      <c r="AL235" s="96"/>
      <c r="AM235" s="96"/>
      <c r="AN235" s="96"/>
      <c r="AO235" s="96"/>
      <c r="AP235" s="96"/>
      <c r="AQ235" s="96"/>
      <c r="AR235" s="96"/>
      <c r="AS235" s="96"/>
      <c r="AT235" s="96"/>
      <c r="AU235" s="96"/>
      <c r="AV235" s="96"/>
      <c r="AW235" s="96"/>
      <c r="AX235" s="96"/>
      <c r="AY235" s="96"/>
      <c r="AZ235" s="96"/>
      <c r="BA235" s="96"/>
      <c r="BB235" s="96"/>
      <c r="BC235" s="96"/>
      <c r="BD235" s="96"/>
      <c r="BE235" s="96"/>
      <c r="BF235" s="96"/>
      <c r="BG235" s="96"/>
      <c r="BH235" s="96"/>
      <c r="BI235" s="96"/>
      <c r="BJ235" s="96"/>
      <c r="BK235" s="96"/>
      <c r="BL235" s="96"/>
      <c r="BM235" s="96"/>
      <c r="BN235" s="96"/>
      <c r="BO235" s="96"/>
      <c r="BP235" s="96"/>
      <c r="BQ235" s="96"/>
      <c r="BR235" s="96"/>
      <c r="BS235" s="96"/>
      <c r="BT235" s="96"/>
      <c r="BU235" s="96"/>
      <c r="BV235" s="96"/>
      <c r="BW235" s="96"/>
      <c r="BX235" s="96"/>
      <c r="BY235" s="96"/>
      <c r="BZ235" s="96"/>
      <c r="CA235" s="96"/>
      <c r="CB235" s="96"/>
      <c r="CC235" s="96"/>
      <c r="CD235" s="96"/>
      <c r="CE235" s="96"/>
      <c r="CF235" s="96"/>
      <c r="CG235" s="96"/>
      <c r="CH235" s="96"/>
      <c r="CI235" s="96"/>
      <c r="CJ235" s="96"/>
      <c r="CK235" s="96"/>
      <c r="CL235" s="96"/>
      <c r="CM235" s="96"/>
      <c r="CN235" s="96"/>
      <c r="CO235" s="96"/>
      <c r="CP235" s="96"/>
      <c r="CQ235" s="96"/>
      <c r="CR235" s="96"/>
      <c r="CS235" s="96"/>
    </row>
    <row r="236" spans="4:97" x14ac:dyDescent="0.25">
      <c r="D236" s="96"/>
      <c r="E236" s="96"/>
      <c r="F236" s="96"/>
      <c r="G236" s="96"/>
      <c r="H236" s="96"/>
      <c r="I236" s="96"/>
      <c r="J236" s="96"/>
      <c r="K236" s="96"/>
      <c r="L236" s="96"/>
      <c r="M236" s="96"/>
      <c r="N236" s="96"/>
      <c r="O236" s="96"/>
      <c r="P236" s="96"/>
      <c r="Q236" s="96"/>
      <c r="R236" s="96"/>
      <c r="S236" s="96"/>
      <c r="T236" s="96"/>
      <c r="U236" s="96"/>
      <c r="V236" s="96"/>
      <c r="W236" s="96"/>
      <c r="X236" s="96"/>
      <c r="Y236" s="96"/>
      <c r="Z236" s="96"/>
      <c r="AA236" s="96"/>
      <c r="AB236" s="96"/>
      <c r="AC236" s="96"/>
      <c r="AD236" s="96"/>
      <c r="AE236" s="96"/>
      <c r="AF236" s="96"/>
      <c r="AG236" s="96"/>
      <c r="AH236" s="96"/>
      <c r="AI236" s="96"/>
      <c r="AJ236" s="96"/>
      <c r="AK236" s="96"/>
      <c r="AL236" s="96"/>
      <c r="AM236" s="96"/>
      <c r="AN236" s="96"/>
      <c r="AO236" s="96"/>
      <c r="AP236" s="96"/>
      <c r="AQ236" s="96"/>
      <c r="AR236" s="96"/>
      <c r="AS236" s="96"/>
      <c r="AT236" s="96"/>
      <c r="AU236" s="96"/>
      <c r="AV236" s="96"/>
      <c r="AW236" s="96"/>
      <c r="AX236" s="96"/>
      <c r="AY236" s="96"/>
      <c r="AZ236" s="96"/>
      <c r="BA236" s="96"/>
      <c r="BB236" s="96"/>
      <c r="BC236" s="96"/>
      <c r="BD236" s="96"/>
      <c r="BE236" s="96"/>
      <c r="BF236" s="96"/>
      <c r="BG236" s="96"/>
      <c r="BH236" s="96"/>
      <c r="BI236" s="96"/>
      <c r="BJ236" s="96"/>
      <c r="BK236" s="96"/>
      <c r="BL236" s="96"/>
      <c r="BM236" s="96"/>
      <c r="BN236" s="96"/>
      <c r="BO236" s="96"/>
      <c r="BP236" s="96"/>
      <c r="BQ236" s="96"/>
      <c r="BR236" s="96"/>
      <c r="BS236" s="96"/>
      <c r="BT236" s="96"/>
      <c r="BU236" s="96"/>
      <c r="BV236" s="96"/>
      <c r="BW236" s="96"/>
      <c r="BX236" s="96"/>
      <c r="BY236" s="96"/>
      <c r="BZ236" s="96"/>
      <c r="CA236" s="96"/>
      <c r="CB236" s="96"/>
      <c r="CC236" s="96"/>
      <c r="CD236" s="96"/>
      <c r="CE236" s="96"/>
      <c r="CF236" s="96"/>
      <c r="CG236" s="96"/>
      <c r="CH236" s="96"/>
      <c r="CI236" s="96"/>
      <c r="CJ236" s="96"/>
      <c r="CK236" s="96"/>
      <c r="CL236" s="96"/>
      <c r="CM236" s="96"/>
      <c r="CN236" s="96"/>
      <c r="CO236" s="96"/>
      <c r="CP236" s="96"/>
      <c r="CQ236" s="96"/>
      <c r="CR236" s="96"/>
      <c r="CS236" s="96"/>
    </row>
    <row r="237" spans="4:97" x14ac:dyDescent="0.25">
      <c r="D237" s="96"/>
      <c r="E237" s="96"/>
      <c r="F237" s="96"/>
      <c r="G237" s="96"/>
      <c r="H237" s="96"/>
      <c r="I237" s="96"/>
      <c r="J237" s="96"/>
      <c r="K237" s="96"/>
      <c r="L237" s="96"/>
      <c r="M237" s="96"/>
      <c r="N237" s="96"/>
      <c r="O237" s="96"/>
      <c r="P237" s="96"/>
      <c r="Q237" s="96"/>
      <c r="R237" s="96"/>
      <c r="S237" s="96"/>
      <c r="T237" s="96"/>
      <c r="U237" s="96"/>
      <c r="V237" s="96"/>
      <c r="W237" s="96"/>
      <c r="X237" s="96"/>
      <c r="Y237" s="96"/>
      <c r="Z237" s="96"/>
      <c r="AA237" s="96"/>
      <c r="AB237" s="96"/>
      <c r="AC237" s="96"/>
      <c r="AD237" s="96"/>
      <c r="AE237" s="96"/>
      <c r="AF237" s="96"/>
      <c r="AG237" s="96"/>
      <c r="AH237" s="96"/>
      <c r="AI237" s="96"/>
      <c r="AJ237" s="96"/>
      <c r="AK237" s="96"/>
      <c r="AL237" s="96"/>
      <c r="AM237" s="96"/>
      <c r="AN237" s="96"/>
      <c r="AO237" s="96"/>
      <c r="AP237" s="96"/>
      <c r="AQ237" s="96"/>
      <c r="AR237" s="96"/>
      <c r="AS237" s="96"/>
      <c r="AT237" s="96"/>
      <c r="AU237" s="96"/>
      <c r="AV237" s="96"/>
      <c r="AW237" s="96"/>
      <c r="AX237" s="96"/>
      <c r="AY237" s="96"/>
      <c r="AZ237" s="96"/>
      <c r="BA237" s="96"/>
      <c r="BB237" s="96"/>
      <c r="BC237" s="96"/>
      <c r="BD237" s="96"/>
      <c r="BE237" s="96"/>
      <c r="BF237" s="96"/>
      <c r="BG237" s="96"/>
      <c r="BH237" s="96"/>
      <c r="BI237" s="96"/>
      <c r="BJ237" s="96"/>
      <c r="BK237" s="96"/>
      <c r="BL237" s="96"/>
      <c r="BM237" s="96"/>
      <c r="BN237" s="96"/>
      <c r="BO237" s="96"/>
      <c r="BP237" s="96"/>
      <c r="BQ237" s="96"/>
      <c r="BR237" s="96"/>
      <c r="BS237" s="96"/>
      <c r="BT237" s="96"/>
      <c r="BU237" s="96"/>
      <c r="BV237" s="96"/>
      <c r="BW237" s="96"/>
      <c r="BX237" s="96"/>
      <c r="BY237" s="96"/>
      <c r="BZ237" s="96"/>
      <c r="CA237" s="96"/>
      <c r="CB237" s="96"/>
      <c r="CC237" s="96"/>
      <c r="CD237" s="96"/>
      <c r="CE237" s="96"/>
      <c r="CF237" s="96"/>
      <c r="CG237" s="96"/>
      <c r="CH237" s="96"/>
      <c r="CI237" s="96"/>
      <c r="CJ237" s="96"/>
      <c r="CK237" s="96"/>
      <c r="CL237" s="96"/>
      <c r="CM237" s="96"/>
      <c r="CN237" s="96"/>
      <c r="CO237" s="96"/>
      <c r="CP237" s="96"/>
      <c r="CQ237" s="96"/>
      <c r="CR237" s="96"/>
      <c r="CS237" s="96"/>
    </row>
    <row r="238" spans="4:97" x14ac:dyDescent="0.25">
      <c r="D238" s="96"/>
      <c r="E238" s="96"/>
      <c r="F238" s="96"/>
      <c r="G238" s="96"/>
      <c r="H238" s="96"/>
      <c r="I238" s="96"/>
      <c r="J238" s="96"/>
      <c r="K238" s="96"/>
      <c r="L238" s="96"/>
      <c r="M238" s="96"/>
      <c r="N238" s="96"/>
      <c r="O238" s="96"/>
      <c r="P238" s="96"/>
      <c r="Q238" s="96"/>
      <c r="R238" s="96"/>
      <c r="S238" s="96"/>
      <c r="T238" s="96"/>
      <c r="U238" s="96"/>
      <c r="V238" s="96"/>
      <c r="W238" s="96"/>
      <c r="X238" s="96"/>
      <c r="Y238" s="96"/>
      <c r="Z238" s="96"/>
      <c r="AA238" s="96"/>
      <c r="AB238" s="96"/>
      <c r="AC238" s="96"/>
      <c r="AD238" s="96"/>
      <c r="AE238" s="96"/>
      <c r="AF238" s="96"/>
      <c r="AG238" s="96"/>
      <c r="AH238" s="96"/>
      <c r="AI238" s="96"/>
      <c r="AJ238" s="96"/>
      <c r="AK238" s="96"/>
      <c r="AL238" s="96"/>
      <c r="AM238" s="96"/>
      <c r="AN238" s="96"/>
      <c r="AO238" s="96"/>
      <c r="AP238" s="96"/>
      <c r="AQ238" s="96"/>
      <c r="AR238" s="96"/>
      <c r="AS238" s="96"/>
      <c r="AT238" s="96"/>
      <c r="AU238" s="96"/>
      <c r="AV238" s="96"/>
      <c r="AW238" s="96"/>
      <c r="AX238" s="96"/>
      <c r="AY238" s="96"/>
      <c r="AZ238" s="96"/>
      <c r="BA238" s="96"/>
      <c r="BB238" s="96"/>
      <c r="BC238" s="96"/>
      <c r="BD238" s="96"/>
      <c r="BE238" s="96"/>
      <c r="BF238" s="96"/>
      <c r="BG238" s="96"/>
      <c r="BH238" s="96"/>
      <c r="BI238" s="96"/>
      <c r="BJ238" s="96"/>
      <c r="BK238" s="96"/>
      <c r="BL238" s="96"/>
      <c r="BM238" s="96"/>
      <c r="BN238" s="96"/>
      <c r="BO238" s="96"/>
      <c r="BP238" s="96"/>
      <c r="BQ238" s="96"/>
      <c r="BR238" s="96"/>
      <c r="BS238" s="96"/>
      <c r="BT238" s="96"/>
      <c r="BU238" s="96"/>
      <c r="BV238" s="96"/>
      <c r="BW238" s="96"/>
      <c r="BX238" s="96"/>
      <c r="BY238" s="96"/>
      <c r="BZ238" s="96"/>
      <c r="CA238" s="96"/>
      <c r="CB238" s="96"/>
      <c r="CC238" s="96"/>
      <c r="CD238" s="96"/>
      <c r="CE238" s="96"/>
      <c r="CF238" s="96"/>
      <c r="CG238" s="96"/>
      <c r="CH238" s="96"/>
      <c r="CI238" s="96"/>
      <c r="CJ238" s="96"/>
      <c r="CK238" s="96"/>
      <c r="CL238" s="96"/>
      <c r="CM238" s="96"/>
      <c r="CN238" s="96"/>
      <c r="CO238" s="96"/>
      <c r="CP238" s="96"/>
      <c r="CQ238" s="96"/>
      <c r="CR238" s="96"/>
      <c r="CS238" s="96"/>
    </row>
    <row r="239" spans="4:97" x14ac:dyDescent="0.25">
      <c r="D239" s="96"/>
      <c r="E239" s="96"/>
      <c r="F239" s="96"/>
      <c r="G239" s="96"/>
      <c r="H239" s="96"/>
      <c r="I239" s="96"/>
      <c r="J239" s="96"/>
      <c r="K239" s="96"/>
      <c r="L239" s="96"/>
      <c r="M239" s="96"/>
      <c r="N239" s="96"/>
      <c r="O239" s="96"/>
      <c r="P239" s="96"/>
      <c r="Q239" s="96"/>
      <c r="R239" s="96"/>
      <c r="S239" s="96"/>
      <c r="T239" s="96"/>
      <c r="U239" s="96"/>
      <c r="V239" s="96"/>
      <c r="W239" s="96"/>
      <c r="X239" s="96"/>
      <c r="Y239" s="96"/>
      <c r="Z239" s="96"/>
      <c r="AA239" s="96"/>
      <c r="AB239" s="96"/>
      <c r="AC239" s="96"/>
      <c r="AD239" s="96"/>
      <c r="AE239" s="96"/>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c r="BX239" s="96"/>
      <c r="BY239" s="96"/>
      <c r="BZ239" s="96"/>
      <c r="CA239" s="96"/>
      <c r="CB239" s="96"/>
      <c r="CC239" s="96"/>
      <c r="CD239" s="96"/>
      <c r="CE239" s="96"/>
      <c r="CF239" s="96"/>
      <c r="CG239" s="96"/>
      <c r="CH239" s="96"/>
      <c r="CI239" s="96"/>
      <c r="CJ239" s="96"/>
      <c r="CK239" s="96"/>
      <c r="CL239" s="96"/>
      <c r="CM239" s="96"/>
      <c r="CN239" s="96"/>
      <c r="CO239" s="96"/>
      <c r="CP239" s="96"/>
      <c r="CQ239" s="96"/>
      <c r="CR239" s="96"/>
      <c r="CS239" s="96"/>
    </row>
    <row r="240" spans="4:97" x14ac:dyDescent="0.25">
      <c r="D240" s="96"/>
      <c r="E240" s="96"/>
      <c r="F240" s="96"/>
      <c r="G240" s="96"/>
      <c r="H240" s="96"/>
      <c r="I240" s="96"/>
      <c r="J240" s="96"/>
      <c r="K240" s="96"/>
      <c r="L240" s="96"/>
      <c r="M240" s="96"/>
      <c r="N240" s="96"/>
      <c r="O240" s="96"/>
      <c r="P240" s="96"/>
      <c r="Q240" s="96"/>
      <c r="R240" s="96"/>
      <c r="S240" s="96"/>
      <c r="T240" s="96"/>
      <c r="U240" s="96"/>
      <c r="V240" s="96"/>
      <c r="W240" s="96"/>
      <c r="X240" s="96"/>
      <c r="Y240" s="96"/>
      <c r="Z240" s="96"/>
      <c r="AA240" s="96"/>
      <c r="AB240" s="96"/>
      <c r="AC240" s="96"/>
      <c r="AD240" s="96"/>
      <c r="AE240" s="96"/>
      <c r="AF240" s="96"/>
      <c r="AG240" s="96"/>
      <c r="AH240" s="96"/>
      <c r="AI240" s="96"/>
      <c r="AJ240" s="96"/>
      <c r="AK240" s="96"/>
      <c r="AL240" s="96"/>
      <c r="AM240" s="96"/>
      <c r="AN240" s="96"/>
      <c r="AO240" s="96"/>
      <c r="AP240" s="96"/>
      <c r="AQ240" s="96"/>
      <c r="AR240" s="96"/>
      <c r="AS240" s="96"/>
      <c r="AT240" s="96"/>
      <c r="AU240" s="96"/>
      <c r="AV240" s="96"/>
      <c r="AW240" s="96"/>
      <c r="AX240" s="96"/>
      <c r="AY240" s="96"/>
      <c r="AZ240" s="96"/>
      <c r="BA240" s="96"/>
      <c r="BB240" s="96"/>
      <c r="BC240" s="96"/>
      <c r="BD240" s="96"/>
      <c r="BE240" s="96"/>
      <c r="BF240" s="96"/>
      <c r="BG240" s="96"/>
      <c r="BH240" s="96"/>
      <c r="BI240" s="96"/>
      <c r="BJ240" s="96"/>
      <c r="BK240" s="96"/>
      <c r="BL240" s="96"/>
      <c r="BM240" s="96"/>
      <c r="BN240" s="96"/>
      <c r="BO240" s="96"/>
      <c r="BP240" s="96"/>
      <c r="BQ240" s="96"/>
      <c r="BR240" s="96"/>
      <c r="BS240" s="96"/>
      <c r="BT240" s="96"/>
      <c r="BU240" s="96"/>
      <c r="BV240" s="96"/>
      <c r="BW240" s="96"/>
      <c r="BX240" s="96"/>
      <c r="BY240" s="96"/>
      <c r="BZ240" s="96"/>
      <c r="CA240" s="96"/>
      <c r="CB240" s="96"/>
      <c r="CC240" s="96"/>
      <c r="CD240" s="96"/>
      <c r="CE240" s="96"/>
      <c r="CF240" s="96"/>
      <c r="CG240" s="96"/>
      <c r="CH240" s="96"/>
      <c r="CI240" s="96"/>
      <c r="CJ240" s="96"/>
      <c r="CK240" s="96"/>
      <c r="CL240" s="96"/>
      <c r="CM240" s="96"/>
      <c r="CN240" s="96"/>
      <c r="CO240" s="96"/>
      <c r="CP240" s="96"/>
      <c r="CQ240" s="96"/>
      <c r="CR240" s="96"/>
      <c r="CS240" s="96"/>
    </row>
    <row r="241" spans="4:97" x14ac:dyDescent="0.25">
      <c r="D241" s="96"/>
      <c r="E241" s="96"/>
      <c r="F241" s="96"/>
      <c r="G241" s="96"/>
      <c r="H241" s="96"/>
      <c r="I241" s="96"/>
      <c r="J241" s="96"/>
      <c r="K241" s="96"/>
      <c r="L241" s="96"/>
      <c r="M241" s="96"/>
      <c r="N241" s="96"/>
      <c r="O241" s="96"/>
      <c r="P241" s="96"/>
      <c r="Q241" s="96"/>
      <c r="R241" s="96"/>
      <c r="S241" s="96"/>
      <c r="T241" s="96"/>
      <c r="U241" s="96"/>
      <c r="V241" s="96"/>
      <c r="W241" s="96"/>
      <c r="X241" s="96"/>
      <c r="Y241" s="96"/>
      <c r="Z241" s="96"/>
      <c r="AA241" s="96"/>
      <c r="AB241" s="96"/>
      <c r="AC241" s="96"/>
      <c r="AD241" s="96"/>
      <c r="AE241" s="96"/>
      <c r="AF241" s="96"/>
      <c r="AG241" s="96"/>
      <c r="AH241" s="96"/>
      <c r="AI241" s="96"/>
      <c r="AJ241" s="96"/>
      <c r="AK241" s="96"/>
      <c r="AL241" s="96"/>
      <c r="AM241" s="96"/>
      <c r="AN241" s="96"/>
      <c r="AO241" s="96"/>
      <c r="AP241" s="96"/>
      <c r="AQ241" s="96"/>
      <c r="AR241" s="96"/>
      <c r="AS241" s="96"/>
      <c r="AT241" s="96"/>
      <c r="AU241" s="96"/>
      <c r="AV241" s="96"/>
      <c r="AW241" s="96"/>
      <c r="AX241" s="96"/>
      <c r="AY241" s="96"/>
      <c r="AZ241" s="96"/>
      <c r="BA241" s="96"/>
      <c r="BB241" s="96"/>
      <c r="BC241" s="96"/>
      <c r="BD241" s="96"/>
      <c r="BE241" s="96"/>
      <c r="BF241" s="96"/>
      <c r="BG241" s="96"/>
      <c r="BH241" s="96"/>
      <c r="BI241" s="96"/>
      <c r="BJ241" s="96"/>
      <c r="BK241" s="96"/>
      <c r="BL241" s="96"/>
      <c r="BM241" s="96"/>
      <c r="BN241" s="96"/>
      <c r="BO241" s="96"/>
      <c r="BP241" s="96"/>
      <c r="BQ241" s="96"/>
      <c r="BR241" s="96"/>
      <c r="BS241" s="96"/>
      <c r="BT241" s="96"/>
      <c r="BU241" s="96"/>
      <c r="BV241" s="96"/>
      <c r="BW241" s="96"/>
      <c r="BX241" s="96"/>
      <c r="BY241" s="96"/>
      <c r="BZ241" s="96"/>
      <c r="CA241" s="96"/>
      <c r="CB241" s="96"/>
      <c r="CC241" s="96"/>
      <c r="CD241" s="96"/>
      <c r="CE241" s="96"/>
      <c r="CF241" s="96"/>
      <c r="CG241" s="96"/>
      <c r="CH241" s="96"/>
      <c r="CI241" s="96"/>
      <c r="CJ241" s="96"/>
      <c r="CK241" s="96"/>
      <c r="CL241" s="96"/>
      <c r="CM241" s="96"/>
      <c r="CN241" s="96"/>
      <c r="CO241" s="96"/>
      <c r="CP241" s="96"/>
      <c r="CQ241" s="96"/>
      <c r="CR241" s="96"/>
      <c r="CS241" s="96"/>
    </row>
    <row r="242" spans="4:97" x14ac:dyDescent="0.25">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c r="AB242" s="96"/>
      <c r="AC242" s="96"/>
      <c r="AD242" s="96"/>
      <c r="AE242" s="96"/>
      <c r="AF242" s="96"/>
      <c r="AG242" s="96"/>
      <c r="AH242" s="96"/>
      <c r="AI242" s="96"/>
      <c r="AJ242" s="96"/>
      <c r="AK242" s="96"/>
      <c r="AL242" s="96"/>
      <c r="AM242" s="96"/>
      <c r="AN242" s="96"/>
      <c r="AO242" s="96"/>
      <c r="AP242" s="96"/>
      <c r="AQ242" s="96"/>
      <c r="AR242" s="96"/>
      <c r="AS242" s="96"/>
      <c r="AT242" s="96"/>
      <c r="AU242" s="96"/>
      <c r="AV242" s="96"/>
      <c r="AW242" s="96"/>
      <c r="AX242" s="96"/>
      <c r="AY242" s="96"/>
      <c r="AZ242" s="96"/>
      <c r="BA242" s="96"/>
      <c r="BB242" s="96"/>
      <c r="BC242" s="96"/>
      <c r="BD242" s="96"/>
      <c r="BE242" s="96"/>
      <c r="BF242" s="96"/>
      <c r="BG242" s="96"/>
      <c r="BH242" s="96"/>
      <c r="BI242" s="96"/>
      <c r="BJ242" s="96"/>
      <c r="BK242" s="96"/>
      <c r="BL242" s="96"/>
      <c r="BM242" s="96"/>
      <c r="BN242" s="96"/>
      <c r="BO242" s="96"/>
      <c r="BP242" s="96"/>
      <c r="BQ242" s="96"/>
      <c r="BR242" s="96"/>
      <c r="BS242" s="96"/>
      <c r="BT242" s="96"/>
      <c r="BU242" s="96"/>
      <c r="BV242" s="96"/>
      <c r="BW242" s="96"/>
      <c r="BX242" s="96"/>
      <c r="BY242" s="96"/>
      <c r="BZ242" s="96"/>
      <c r="CA242" s="96"/>
      <c r="CB242" s="96"/>
      <c r="CC242" s="96"/>
      <c r="CD242" s="96"/>
      <c r="CE242" s="96"/>
      <c r="CF242" s="96"/>
      <c r="CG242" s="96"/>
      <c r="CH242" s="96"/>
      <c r="CI242" s="96"/>
      <c r="CJ242" s="96"/>
      <c r="CK242" s="96"/>
      <c r="CL242" s="96"/>
      <c r="CM242" s="96"/>
      <c r="CN242" s="96"/>
      <c r="CO242" s="96"/>
      <c r="CP242" s="96"/>
      <c r="CQ242" s="96"/>
      <c r="CR242" s="96"/>
      <c r="CS242" s="96"/>
    </row>
    <row r="243" spans="4:97" x14ac:dyDescent="0.25">
      <c r="D243" s="96"/>
      <c r="E243" s="96"/>
      <c r="F243" s="96"/>
      <c r="G243" s="96"/>
      <c r="H243" s="96"/>
      <c r="I243" s="96"/>
      <c r="J243" s="96"/>
      <c r="K243" s="96"/>
      <c r="L243" s="96"/>
      <c r="M243" s="96"/>
      <c r="N243" s="96"/>
      <c r="O243" s="96"/>
      <c r="P243" s="96"/>
      <c r="Q243" s="96"/>
      <c r="R243" s="96"/>
      <c r="S243" s="96"/>
      <c r="T243" s="96"/>
      <c r="U243" s="96"/>
      <c r="V243" s="96"/>
      <c r="W243" s="96"/>
      <c r="X243" s="96"/>
      <c r="Y243" s="96"/>
      <c r="Z243" s="96"/>
      <c r="AA243" s="96"/>
      <c r="AB243" s="96"/>
      <c r="AC243" s="96"/>
      <c r="AD243" s="96"/>
      <c r="AE243" s="96"/>
      <c r="AF243" s="96"/>
      <c r="AG243" s="96"/>
      <c r="AH243" s="96"/>
      <c r="AI243" s="96"/>
      <c r="AJ243" s="96"/>
      <c r="AK243" s="96"/>
      <c r="AL243" s="96"/>
      <c r="AM243" s="96"/>
      <c r="AN243" s="96"/>
      <c r="AO243" s="96"/>
      <c r="AP243" s="96"/>
      <c r="AQ243" s="96"/>
      <c r="AR243" s="96"/>
      <c r="AS243" s="96"/>
      <c r="AT243" s="96"/>
      <c r="AU243" s="96"/>
      <c r="AV243" s="96"/>
      <c r="AW243" s="96"/>
      <c r="AX243" s="96"/>
      <c r="AY243" s="96"/>
      <c r="AZ243" s="96"/>
      <c r="BA243" s="96"/>
      <c r="BB243" s="96"/>
      <c r="BC243" s="96"/>
      <c r="BD243" s="96"/>
      <c r="BE243" s="96"/>
      <c r="BF243" s="96"/>
      <c r="BG243" s="96"/>
      <c r="BH243" s="96"/>
      <c r="BI243" s="96"/>
      <c r="BJ243" s="96"/>
      <c r="BK243" s="96"/>
      <c r="BL243" s="96"/>
      <c r="BM243" s="96"/>
      <c r="BN243" s="96"/>
      <c r="BO243" s="96"/>
      <c r="BP243" s="96"/>
      <c r="BQ243" s="96"/>
      <c r="BR243" s="96"/>
      <c r="BS243" s="96"/>
      <c r="BT243" s="96"/>
      <c r="BU243" s="96"/>
      <c r="BV243" s="96"/>
      <c r="BW243" s="96"/>
      <c r="BX243" s="96"/>
      <c r="BY243" s="96"/>
      <c r="BZ243" s="96"/>
      <c r="CA243" s="96"/>
      <c r="CB243" s="96"/>
      <c r="CC243" s="96"/>
      <c r="CD243" s="96"/>
      <c r="CE243" s="96"/>
      <c r="CF243" s="96"/>
      <c r="CG243" s="96"/>
      <c r="CH243" s="96"/>
      <c r="CI243" s="96"/>
      <c r="CJ243" s="96"/>
      <c r="CK243" s="96"/>
      <c r="CL243" s="96"/>
      <c r="CM243" s="96"/>
      <c r="CN243" s="96"/>
      <c r="CO243" s="96"/>
      <c r="CP243" s="96"/>
      <c r="CQ243" s="96"/>
      <c r="CR243" s="96"/>
      <c r="CS243" s="96"/>
    </row>
    <row r="244" spans="4:97" x14ac:dyDescent="0.25">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96"/>
      <c r="AL244" s="96"/>
      <c r="AM244" s="96"/>
      <c r="AN244" s="96"/>
      <c r="AO244" s="96"/>
      <c r="AP244" s="96"/>
      <c r="AQ244" s="96"/>
      <c r="AR244" s="96"/>
      <c r="AS244" s="96"/>
      <c r="AT244" s="96"/>
      <c r="AU244" s="96"/>
      <c r="AV244" s="96"/>
      <c r="AW244" s="96"/>
      <c r="AX244" s="96"/>
      <c r="AY244" s="96"/>
      <c r="AZ244" s="96"/>
      <c r="BA244" s="96"/>
      <c r="BB244" s="96"/>
      <c r="BC244" s="96"/>
      <c r="BD244" s="96"/>
      <c r="BE244" s="96"/>
      <c r="BF244" s="96"/>
      <c r="BG244" s="96"/>
      <c r="BH244" s="96"/>
      <c r="BI244" s="96"/>
      <c r="BJ244" s="96"/>
      <c r="BK244" s="96"/>
      <c r="BL244" s="96"/>
      <c r="BM244" s="96"/>
      <c r="BN244" s="96"/>
      <c r="BO244" s="96"/>
      <c r="BP244" s="96"/>
      <c r="BQ244" s="96"/>
      <c r="BR244" s="96"/>
      <c r="BS244" s="96"/>
      <c r="BT244" s="96"/>
      <c r="BU244" s="96"/>
      <c r="BV244" s="96"/>
      <c r="BW244" s="96"/>
      <c r="BX244" s="96"/>
      <c r="BY244" s="96"/>
      <c r="BZ244" s="96"/>
      <c r="CA244" s="96"/>
      <c r="CB244" s="96"/>
      <c r="CC244" s="96"/>
      <c r="CD244" s="96"/>
      <c r="CE244" s="96"/>
      <c r="CF244" s="96"/>
      <c r="CG244" s="96"/>
      <c r="CH244" s="96"/>
      <c r="CI244" s="96"/>
      <c r="CJ244" s="96"/>
      <c r="CK244" s="96"/>
      <c r="CL244" s="96"/>
      <c r="CM244" s="96"/>
      <c r="CN244" s="96"/>
      <c r="CO244" s="96"/>
      <c r="CP244" s="96"/>
      <c r="CQ244" s="96"/>
      <c r="CR244" s="96"/>
      <c r="CS244" s="96"/>
    </row>
    <row r="245" spans="4:97" x14ac:dyDescent="0.25">
      <c r="D245" s="96"/>
      <c r="E245" s="96"/>
      <c r="F245" s="96"/>
      <c r="G245" s="96"/>
      <c r="H245" s="96"/>
      <c r="I245" s="96"/>
      <c r="J245" s="96"/>
      <c r="K245" s="96"/>
      <c r="L245" s="96"/>
      <c r="M245" s="96"/>
      <c r="N245" s="96"/>
      <c r="O245" s="96"/>
      <c r="P245" s="96"/>
      <c r="Q245" s="96"/>
      <c r="R245" s="96"/>
      <c r="S245" s="96"/>
      <c r="T245" s="96"/>
      <c r="U245" s="96"/>
      <c r="V245" s="96"/>
      <c r="W245" s="96"/>
      <c r="X245" s="96"/>
      <c r="Y245" s="96"/>
      <c r="Z245" s="96"/>
      <c r="AA245" s="96"/>
      <c r="AB245" s="96"/>
      <c r="AC245" s="96"/>
      <c r="AD245" s="96"/>
      <c r="AE245" s="96"/>
      <c r="AF245" s="96"/>
      <c r="AG245" s="96"/>
      <c r="AH245" s="96"/>
      <c r="AI245" s="96"/>
      <c r="AJ245" s="96"/>
      <c r="AK245" s="96"/>
      <c r="AL245" s="96"/>
      <c r="AM245" s="96"/>
      <c r="AN245" s="96"/>
      <c r="AO245" s="96"/>
      <c r="AP245" s="96"/>
      <c r="AQ245" s="96"/>
      <c r="AR245" s="96"/>
      <c r="AS245" s="96"/>
      <c r="AT245" s="96"/>
      <c r="AU245" s="96"/>
      <c r="AV245" s="96"/>
      <c r="AW245" s="96"/>
      <c r="AX245" s="96"/>
      <c r="AY245" s="96"/>
      <c r="AZ245" s="96"/>
      <c r="BA245" s="96"/>
      <c r="BB245" s="96"/>
      <c r="BC245" s="96"/>
      <c r="BD245" s="96"/>
      <c r="BE245" s="96"/>
      <c r="BF245" s="96"/>
      <c r="BG245" s="96"/>
      <c r="BH245" s="96"/>
      <c r="BI245" s="96"/>
      <c r="BJ245" s="96"/>
      <c r="BK245" s="96"/>
      <c r="BL245" s="96"/>
      <c r="BM245" s="96"/>
      <c r="BN245" s="96"/>
      <c r="BO245" s="96"/>
      <c r="BP245" s="96"/>
      <c r="BQ245" s="96"/>
      <c r="BR245" s="96"/>
      <c r="BS245" s="96"/>
      <c r="BT245" s="96"/>
      <c r="BU245" s="96"/>
      <c r="BV245" s="96"/>
      <c r="BW245" s="96"/>
      <c r="BX245" s="96"/>
      <c r="BY245" s="96"/>
      <c r="BZ245" s="96"/>
      <c r="CA245" s="96"/>
      <c r="CB245" s="96"/>
      <c r="CC245" s="96"/>
      <c r="CD245" s="96"/>
      <c r="CE245" s="96"/>
      <c r="CF245" s="96"/>
      <c r="CG245" s="96"/>
      <c r="CH245" s="96"/>
      <c r="CI245" s="96"/>
      <c r="CJ245" s="96"/>
      <c r="CK245" s="96"/>
      <c r="CL245" s="96"/>
      <c r="CM245" s="96"/>
      <c r="CN245" s="96"/>
      <c r="CO245" s="96"/>
      <c r="CP245" s="96"/>
      <c r="CQ245" s="96"/>
      <c r="CR245" s="96"/>
      <c r="CS245" s="96"/>
    </row>
    <row r="246" spans="4:97" x14ac:dyDescent="0.25">
      <c r="D246" s="96"/>
      <c r="E246" s="96"/>
      <c r="F246" s="96"/>
      <c r="G246" s="96"/>
      <c r="H246" s="96"/>
      <c r="I246" s="96"/>
      <c r="J246" s="96"/>
      <c r="K246" s="96"/>
      <c r="L246" s="96"/>
      <c r="M246" s="96"/>
      <c r="N246" s="96"/>
      <c r="O246" s="96"/>
      <c r="P246" s="96"/>
      <c r="Q246" s="96"/>
      <c r="R246" s="96"/>
      <c r="S246" s="96"/>
      <c r="T246" s="96"/>
      <c r="U246" s="96"/>
      <c r="V246" s="96"/>
      <c r="W246" s="96"/>
      <c r="X246" s="96"/>
      <c r="Y246" s="96"/>
      <c r="Z246" s="96"/>
      <c r="AA246" s="96"/>
      <c r="AB246" s="96"/>
      <c r="AC246" s="96"/>
      <c r="AD246" s="96"/>
      <c r="AE246" s="96"/>
      <c r="AF246" s="96"/>
      <c r="AG246" s="96"/>
      <c r="AH246" s="96"/>
      <c r="AI246" s="96"/>
      <c r="AJ246" s="96"/>
      <c r="AK246" s="96"/>
      <c r="AL246" s="96"/>
      <c r="AM246" s="96"/>
      <c r="AN246" s="96"/>
      <c r="AO246" s="96"/>
      <c r="AP246" s="96"/>
      <c r="AQ246" s="96"/>
      <c r="AR246" s="96"/>
      <c r="AS246" s="96"/>
      <c r="AT246" s="96"/>
      <c r="AU246" s="96"/>
      <c r="AV246" s="96"/>
      <c r="AW246" s="96"/>
      <c r="AX246" s="96"/>
      <c r="AY246" s="96"/>
      <c r="AZ246" s="96"/>
      <c r="BA246" s="96"/>
      <c r="BB246" s="96"/>
      <c r="BC246" s="96"/>
      <c r="BD246" s="96"/>
      <c r="BE246" s="96"/>
      <c r="BF246" s="96"/>
      <c r="BG246" s="96"/>
      <c r="BH246" s="96"/>
      <c r="BI246" s="96"/>
      <c r="BJ246" s="96"/>
      <c r="BK246" s="96"/>
      <c r="BL246" s="96"/>
      <c r="BM246" s="96"/>
      <c r="BN246" s="96"/>
      <c r="BO246" s="96"/>
      <c r="BP246" s="96"/>
      <c r="BQ246" s="96"/>
      <c r="BR246" s="96"/>
      <c r="BS246" s="96"/>
      <c r="BT246" s="96"/>
      <c r="BU246" s="96"/>
      <c r="BV246" s="96"/>
      <c r="BW246" s="96"/>
      <c r="BX246" s="96"/>
      <c r="BY246" s="96"/>
      <c r="BZ246" s="96"/>
      <c r="CA246" s="96"/>
      <c r="CB246" s="96"/>
      <c r="CC246" s="96"/>
      <c r="CD246" s="96"/>
      <c r="CE246" s="96"/>
      <c r="CF246" s="96"/>
      <c r="CG246" s="96"/>
      <c r="CH246" s="96"/>
      <c r="CI246" s="96"/>
      <c r="CJ246" s="96"/>
      <c r="CK246" s="96"/>
      <c r="CL246" s="96"/>
      <c r="CM246" s="96"/>
      <c r="CN246" s="96"/>
      <c r="CO246" s="96"/>
      <c r="CP246" s="96"/>
      <c r="CQ246" s="96"/>
      <c r="CR246" s="96"/>
      <c r="CS246" s="96"/>
    </row>
    <row r="247" spans="4:97" x14ac:dyDescent="0.25">
      <c r="D247" s="96"/>
      <c r="E247" s="96"/>
      <c r="F247" s="96"/>
      <c r="G247" s="96"/>
      <c r="H247" s="96"/>
      <c r="I247" s="96"/>
      <c r="J247" s="96"/>
      <c r="K247" s="96"/>
      <c r="L247" s="96"/>
      <c r="M247" s="96"/>
      <c r="N247" s="96"/>
      <c r="O247" s="96"/>
      <c r="P247" s="96"/>
      <c r="Q247" s="96"/>
      <c r="R247" s="96"/>
      <c r="S247" s="96"/>
      <c r="T247" s="96"/>
      <c r="U247" s="96"/>
      <c r="V247" s="96"/>
      <c r="W247" s="96"/>
      <c r="X247" s="96"/>
      <c r="Y247" s="96"/>
      <c r="Z247" s="96"/>
      <c r="AA247" s="96"/>
      <c r="AB247" s="96"/>
      <c r="AC247" s="96"/>
      <c r="AD247" s="96"/>
      <c r="AE247" s="96"/>
      <c r="AF247" s="96"/>
      <c r="AG247" s="96"/>
      <c r="AH247" s="96"/>
      <c r="AI247" s="96"/>
      <c r="AJ247" s="96"/>
      <c r="AK247" s="96"/>
      <c r="AL247" s="96"/>
      <c r="AM247" s="96"/>
      <c r="AN247" s="96"/>
      <c r="AO247" s="96"/>
      <c r="AP247" s="96"/>
      <c r="AQ247" s="96"/>
      <c r="AR247" s="96"/>
      <c r="AS247" s="96"/>
      <c r="AT247" s="96"/>
      <c r="AU247" s="96"/>
      <c r="AV247" s="96"/>
      <c r="AW247" s="96"/>
      <c r="AX247" s="96"/>
      <c r="AY247" s="96"/>
      <c r="AZ247" s="96"/>
      <c r="BA247" s="96"/>
      <c r="BB247" s="96"/>
      <c r="BC247" s="96"/>
      <c r="BD247" s="96"/>
      <c r="BE247" s="96"/>
      <c r="BF247" s="96"/>
      <c r="BG247" s="96"/>
      <c r="BH247" s="96"/>
      <c r="BI247" s="96"/>
      <c r="BJ247" s="96"/>
      <c r="BK247" s="96"/>
      <c r="BL247" s="96"/>
      <c r="BM247" s="96"/>
      <c r="BN247" s="96"/>
      <c r="BO247" s="96"/>
      <c r="BP247" s="96"/>
      <c r="BQ247" s="96"/>
      <c r="BR247" s="96"/>
      <c r="BS247" s="96"/>
      <c r="BT247" s="96"/>
      <c r="BU247" s="96"/>
      <c r="BV247" s="96"/>
      <c r="BW247" s="96"/>
      <c r="BX247" s="96"/>
      <c r="BY247" s="96"/>
      <c r="BZ247" s="96"/>
      <c r="CA247" s="96"/>
      <c r="CB247" s="96"/>
      <c r="CC247" s="96"/>
      <c r="CD247" s="96"/>
      <c r="CE247" s="96"/>
      <c r="CF247" s="96"/>
      <c r="CG247" s="96"/>
      <c r="CH247" s="96"/>
      <c r="CI247" s="96"/>
      <c r="CJ247" s="96"/>
      <c r="CK247" s="96"/>
      <c r="CL247" s="96"/>
      <c r="CM247" s="96"/>
      <c r="CN247" s="96"/>
      <c r="CO247" s="96"/>
      <c r="CP247" s="96"/>
      <c r="CQ247" s="96"/>
      <c r="CR247" s="96"/>
      <c r="CS247" s="96"/>
    </row>
    <row r="248" spans="4:97" x14ac:dyDescent="0.25">
      <c r="D248" s="96"/>
      <c r="E248" s="96"/>
      <c r="F248" s="96"/>
      <c r="G248" s="96"/>
      <c r="H248" s="96"/>
      <c r="I248" s="96"/>
      <c r="J248" s="96"/>
      <c r="K248" s="96"/>
      <c r="L248" s="96"/>
      <c r="M248" s="96"/>
      <c r="N248" s="96"/>
      <c r="O248" s="96"/>
      <c r="P248" s="96"/>
      <c r="Q248" s="96"/>
      <c r="R248" s="96"/>
      <c r="S248" s="96"/>
      <c r="T248" s="96"/>
      <c r="U248" s="96"/>
      <c r="V248" s="96"/>
      <c r="W248" s="96"/>
      <c r="X248" s="96"/>
      <c r="Y248" s="96"/>
      <c r="Z248" s="96"/>
      <c r="AA248" s="96"/>
      <c r="AB248" s="96"/>
      <c r="AC248" s="96"/>
      <c r="AD248" s="96"/>
      <c r="AE248" s="96"/>
      <c r="AF248" s="96"/>
      <c r="AG248" s="96"/>
      <c r="AH248" s="96"/>
      <c r="AI248" s="96"/>
      <c r="AJ248" s="96"/>
      <c r="AK248" s="96"/>
      <c r="AL248" s="96"/>
      <c r="AM248" s="96"/>
      <c r="AN248" s="96"/>
      <c r="AO248" s="96"/>
      <c r="AP248" s="96"/>
      <c r="AQ248" s="96"/>
      <c r="AR248" s="96"/>
      <c r="AS248" s="96"/>
      <c r="AT248" s="96"/>
      <c r="AU248" s="96"/>
      <c r="AV248" s="96"/>
      <c r="AW248" s="96"/>
      <c r="AX248" s="96"/>
      <c r="AY248" s="96"/>
      <c r="AZ248" s="96"/>
      <c r="BA248" s="96"/>
      <c r="BB248" s="96"/>
      <c r="BC248" s="96"/>
      <c r="BD248" s="96"/>
      <c r="BE248" s="96"/>
      <c r="BF248" s="96"/>
      <c r="BG248" s="96"/>
      <c r="BH248" s="96"/>
      <c r="BI248" s="96"/>
      <c r="BJ248" s="96"/>
      <c r="BK248" s="96"/>
      <c r="BL248" s="96"/>
      <c r="BM248" s="96"/>
      <c r="BN248" s="96"/>
      <c r="BO248" s="96"/>
      <c r="BP248" s="96"/>
      <c r="BQ248" s="96"/>
      <c r="BR248" s="96"/>
      <c r="BS248" s="96"/>
      <c r="BT248" s="96"/>
      <c r="BU248" s="96"/>
      <c r="BV248" s="96"/>
      <c r="BW248" s="96"/>
      <c r="BX248" s="96"/>
      <c r="BY248" s="96"/>
      <c r="BZ248" s="96"/>
      <c r="CA248" s="96"/>
      <c r="CB248" s="96"/>
      <c r="CC248" s="96"/>
      <c r="CD248" s="96"/>
      <c r="CE248" s="96"/>
      <c r="CF248" s="96"/>
      <c r="CG248" s="96"/>
      <c r="CH248" s="96"/>
      <c r="CI248" s="96"/>
      <c r="CJ248" s="96"/>
      <c r="CK248" s="96"/>
      <c r="CL248" s="96"/>
      <c r="CM248" s="96"/>
      <c r="CN248" s="96"/>
      <c r="CO248" s="96"/>
      <c r="CP248" s="96"/>
      <c r="CQ248" s="96"/>
      <c r="CR248" s="96"/>
      <c r="CS248" s="96"/>
    </row>
    <row r="249" spans="4:97" x14ac:dyDescent="0.25">
      <c r="D249" s="96"/>
      <c r="E249" s="96"/>
      <c r="F249" s="96"/>
      <c r="G249" s="96"/>
      <c r="H249" s="96"/>
      <c r="I249" s="96"/>
      <c r="J249" s="96"/>
      <c r="K249" s="96"/>
      <c r="L249" s="96"/>
      <c r="M249" s="96"/>
      <c r="N249" s="96"/>
      <c r="O249" s="96"/>
      <c r="P249" s="96"/>
      <c r="Q249" s="96"/>
      <c r="R249" s="96"/>
      <c r="S249" s="96"/>
      <c r="T249" s="96"/>
      <c r="U249" s="96"/>
      <c r="V249" s="96"/>
      <c r="W249" s="96"/>
      <c r="X249" s="96"/>
      <c r="Y249" s="96"/>
      <c r="Z249" s="96"/>
      <c r="AA249" s="96"/>
      <c r="AB249" s="96"/>
      <c r="AC249" s="96"/>
      <c r="AD249" s="96"/>
      <c r="AE249" s="96"/>
      <c r="AF249" s="96"/>
      <c r="AG249" s="96"/>
      <c r="AH249" s="96"/>
      <c r="AI249" s="96"/>
      <c r="AJ249" s="96"/>
      <c r="AK249" s="96"/>
      <c r="AL249" s="96"/>
      <c r="AM249" s="96"/>
      <c r="AN249" s="96"/>
      <c r="AO249" s="96"/>
      <c r="AP249" s="96"/>
      <c r="AQ249" s="96"/>
      <c r="AR249" s="96"/>
      <c r="AS249" s="96"/>
      <c r="AT249" s="96"/>
      <c r="AU249" s="96"/>
      <c r="AV249" s="96"/>
      <c r="AW249" s="96"/>
      <c r="AX249" s="96"/>
      <c r="AY249" s="96"/>
      <c r="AZ249" s="96"/>
      <c r="BA249" s="96"/>
      <c r="BB249" s="96"/>
      <c r="BC249" s="96"/>
      <c r="BD249" s="96"/>
      <c r="BE249" s="96"/>
      <c r="BF249" s="96"/>
      <c r="BG249" s="96"/>
      <c r="BH249" s="96"/>
      <c r="BI249" s="96"/>
      <c r="BJ249" s="96"/>
      <c r="BK249" s="96"/>
      <c r="BL249" s="96"/>
      <c r="BM249" s="96"/>
      <c r="BN249" s="96"/>
      <c r="BO249" s="96"/>
      <c r="BP249" s="96"/>
      <c r="BQ249" s="96"/>
      <c r="BR249" s="96"/>
      <c r="BS249" s="96"/>
      <c r="BT249" s="96"/>
      <c r="BU249" s="96"/>
      <c r="BV249" s="96"/>
      <c r="BW249" s="96"/>
      <c r="BX249" s="96"/>
      <c r="BY249" s="96"/>
      <c r="BZ249" s="96"/>
      <c r="CA249" s="96"/>
      <c r="CB249" s="96"/>
      <c r="CC249" s="96"/>
      <c r="CD249" s="96"/>
      <c r="CE249" s="96"/>
      <c r="CF249" s="96"/>
      <c r="CG249" s="96"/>
      <c r="CH249" s="96"/>
      <c r="CI249" s="96"/>
      <c r="CJ249" s="96"/>
      <c r="CK249" s="96"/>
      <c r="CL249" s="96"/>
      <c r="CM249" s="96"/>
      <c r="CN249" s="96"/>
      <c r="CO249" s="96"/>
      <c r="CP249" s="96"/>
      <c r="CQ249" s="96"/>
      <c r="CR249" s="96"/>
      <c r="CS249" s="96"/>
    </row>
    <row r="250" spans="4:97" x14ac:dyDescent="0.25">
      <c r="D250" s="96"/>
      <c r="E250" s="96"/>
      <c r="F250" s="96"/>
      <c r="G250" s="96"/>
      <c r="H250" s="96"/>
      <c r="I250" s="96"/>
      <c r="J250" s="96"/>
      <c r="K250" s="96"/>
      <c r="L250" s="96"/>
      <c r="M250" s="96"/>
      <c r="N250" s="96"/>
      <c r="O250" s="96"/>
      <c r="P250" s="96"/>
      <c r="Q250" s="96"/>
      <c r="R250" s="96"/>
      <c r="S250" s="96"/>
      <c r="T250" s="96"/>
      <c r="U250" s="96"/>
      <c r="V250" s="96"/>
      <c r="W250" s="96"/>
      <c r="X250" s="96"/>
      <c r="Y250" s="96"/>
      <c r="Z250" s="96"/>
      <c r="AA250" s="96"/>
      <c r="AB250" s="96"/>
      <c r="AC250" s="96"/>
      <c r="AD250" s="96"/>
      <c r="AE250" s="96"/>
      <c r="AF250" s="96"/>
      <c r="AG250" s="96"/>
      <c r="AH250" s="96"/>
      <c r="AI250" s="96"/>
      <c r="AJ250" s="96"/>
      <c r="AK250" s="96"/>
      <c r="AL250" s="96"/>
      <c r="AM250" s="96"/>
      <c r="AN250" s="96"/>
      <c r="AO250" s="96"/>
      <c r="AP250" s="96"/>
      <c r="AQ250" s="96"/>
      <c r="AR250" s="96"/>
      <c r="AS250" s="96"/>
      <c r="AT250" s="96"/>
      <c r="AU250" s="96"/>
      <c r="AV250" s="96"/>
      <c r="AW250" s="96"/>
      <c r="AX250" s="96"/>
      <c r="AY250" s="96"/>
      <c r="AZ250" s="96"/>
      <c r="BA250" s="96"/>
      <c r="BB250" s="96"/>
      <c r="BC250" s="96"/>
      <c r="BD250" s="96"/>
      <c r="BE250" s="96"/>
      <c r="BF250" s="96"/>
      <c r="BG250" s="96"/>
      <c r="BH250" s="96"/>
      <c r="BI250" s="96"/>
      <c r="BJ250" s="96"/>
      <c r="BK250" s="96"/>
      <c r="BL250" s="96"/>
      <c r="BM250" s="96"/>
      <c r="BN250" s="96"/>
      <c r="BO250" s="96"/>
      <c r="BP250" s="96"/>
      <c r="BQ250" s="96"/>
      <c r="BR250" s="96"/>
      <c r="BS250" s="96"/>
      <c r="BT250" s="96"/>
      <c r="BU250" s="96"/>
      <c r="BV250" s="96"/>
      <c r="BW250" s="96"/>
      <c r="BX250" s="96"/>
      <c r="BY250" s="96"/>
      <c r="BZ250" s="96"/>
      <c r="CA250" s="96"/>
      <c r="CB250" s="96"/>
      <c r="CC250" s="96"/>
      <c r="CD250" s="96"/>
      <c r="CE250" s="96"/>
      <c r="CF250" s="96"/>
      <c r="CG250" s="96"/>
      <c r="CH250" s="96"/>
      <c r="CI250" s="96"/>
      <c r="CJ250" s="96"/>
      <c r="CK250" s="96"/>
      <c r="CL250" s="96"/>
      <c r="CM250" s="96"/>
      <c r="CN250" s="96"/>
      <c r="CO250" s="96"/>
      <c r="CP250" s="96"/>
      <c r="CQ250" s="96"/>
      <c r="CR250" s="96"/>
      <c r="CS250" s="96"/>
    </row>
    <row r="251" spans="4:97" x14ac:dyDescent="0.25">
      <c r="D251" s="96"/>
      <c r="E251" s="96"/>
      <c r="F251" s="96"/>
      <c r="G251" s="96"/>
      <c r="H251" s="96"/>
      <c r="I251" s="96"/>
      <c r="J251" s="96"/>
      <c r="K251" s="96"/>
      <c r="L251" s="96"/>
      <c r="M251" s="96"/>
      <c r="N251" s="96"/>
      <c r="O251" s="96"/>
      <c r="P251" s="96"/>
      <c r="Q251" s="96"/>
      <c r="R251" s="96"/>
      <c r="S251" s="96"/>
      <c r="T251" s="96"/>
      <c r="U251" s="96"/>
      <c r="V251" s="96"/>
      <c r="W251" s="96"/>
      <c r="X251" s="96"/>
      <c r="Y251" s="96"/>
      <c r="Z251" s="96"/>
      <c r="AA251" s="96"/>
      <c r="AB251" s="96"/>
      <c r="AC251" s="96"/>
      <c r="AD251" s="96"/>
      <c r="AE251" s="96"/>
      <c r="AF251" s="96"/>
      <c r="AG251" s="96"/>
      <c r="AH251" s="96"/>
      <c r="AI251" s="96"/>
      <c r="AJ251" s="96"/>
      <c r="AK251" s="96"/>
      <c r="AL251" s="96"/>
      <c r="AM251" s="96"/>
      <c r="AN251" s="96"/>
      <c r="AO251" s="96"/>
      <c r="AP251" s="96"/>
      <c r="AQ251" s="96"/>
      <c r="AR251" s="96"/>
      <c r="AS251" s="96"/>
      <c r="AT251" s="96"/>
      <c r="AU251" s="96"/>
      <c r="AV251" s="96"/>
      <c r="AW251" s="96"/>
      <c r="AX251" s="96"/>
      <c r="AY251" s="96"/>
      <c r="AZ251" s="96"/>
      <c r="BA251" s="96"/>
      <c r="BB251" s="96"/>
      <c r="BC251" s="96"/>
      <c r="BD251" s="96"/>
      <c r="BE251" s="96"/>
      <c r="BF251" s="96"/>
      <c r="BG251" s="96"/>
      <c r="BH251" s="96"/>
      <c r="BI251" s="96"/>
      <c r="BJ251" s="96"/>
      <c r="BK251" s="96"/>
      <c r="BL251" s="96"/>
      <c r="BM251" s="96"/>
      <c r="BN251" s="96"/>
      <c r="BO251" s="96"/>
      <c r="BP251" s="96"/>
      <c r="BQ251" s="96"/>
      <c r="BR251" s="96"/>
      <c r="BS251" s="96"/>
      <c r="BT251" s="96"/>
      <c r="BU251" s="96"/>
      <c r="BV251" s="96"/>
      <c r="BW251" s="96"/>
      <c r="BX251" s="96"/>
      <c r="BY251" s="96"/>
      <c r="BZ251" s="96"/>
      <c r="CA251" s="96"/>
      <c r="CB251" s="96"/>
      <c r="CC251" s="96"/>
      <c r="CD251" s="96"/>
      <c r="CE251" s="96"/>
      <c r="CF251" s="96"/>
      <c r="CG251" s="96"/>
      <c r="CH251" s="96"/>
      <c r="CI251" s="96"/>
      <c r="CJ251" s="96"/>
      <c r="CK251" s="96"/>
      <c r="CL251" s="96"/>
      <c r="CM251" s="96"/>
      <c r="CN251" s="96"/>
      <c r="CO251" s="96"/>
      <c r="CP251" s="96"/>
      <c r="CQ251" s="96"/>
      <c r="CR251" s="96"/>
      <c r="CS251" s="96"/>
    </row>
    <row r="252" spans="4:97" x14ac:dyDescent="0.25">
      <c r="D252" s="96"/>
      <c r="E252" s="96"/>
      <c r="F252" s="96"/>
      <c r="G252" s="96"/>
      <c r="H252" s="96"/>
      <c r="I252" s="96"/>
      <c r="J252" s="96"/>
      <c r="K252" s="96"/>
      <c r="L252" s="96"/>
      <c r="M252" s="96"/>
      <c r="N252" s="96"/>
      <c r="O252" s="96"/>
      <c r="P252" s="96"/>
      <c r="Q252" s="96"/>
      <c r="R252" s="96"/>
      <c r="S252" s="96"/>
      <c r="T252" s="96"/>
      <c r="U252" s="96"/>
      <c r="V252" s="96"/>
      <c r="W252" s="96"/>
      <c r="X252" s="96"/>
      <c r="Y252" s="96"/>
      <c r="Z252" s="96"/>
      <c r="AA252" s="96"/>
      <c r="AB252" s="96"/>
      <c r="AC252" s="96"/>
      <c r="AD252" s="96"/>
      <c r="AE252" s="96"/>
      <c r="AF252" s="96"/>
      <c r="AG252" s="96"/>
      <c r="AH252" s="96"/>
      <c r="AI252" s="96"/>
      <c r="AJ252" s="96"/>
      <c r="AK252" s="96"/>
      <c r="AL252" s="96"/>
      <c r="AM252" s="96"/>
      <c r="AN252" s="96"/>
      <c r="AO252" s="96"/>
      <c r="AP252" s="96"/>
      <c r="AQ252" s="96"/>
      <c r="AR252" s="96"/>
      <c r="AS252" s="96"/>
      <c r="AT252" s="96"/>
      <c r="AU252" s="96"/>
      <c r="AV252" s="96"/>
      <c r="AW252" s="96"/>
      <c r="AX252" s="96"/>
      <c r="AY252" s="96"/>
      <c r="AZ252" s="96"/>
      <c r="BA252" s="96"/>
      <c r="BB252" s="96"/>
      <c r="BC252" s="96"/>
      <c r="BD252" s="96"/>
      <c r="BE252" s="96"/>
      <c r="BF252" s="96"/>
      <c r="BG252" s="96"/>
      <c r="BH252" s="96"/>
      <c r="BI252" s="96"/>
      <c r="BJ252" s="96"/>
      <c r="BK252" s="96"/>
      <c r="BL252" s="96"/>
      <c r="BM252" s="96"/>
      <c r="BN252" s="96"/>
      <c r="BO252" s="96"/>
      <c r="BP252" s="96"/>
      <c r="BQ252" s="96"/>
      <c r="BR252" s="96"/>
      <c r="BS252" s="96"/>
      <c r="BT252" s="96"/>
      <c r="BU252" s="96"/>
      <c r="BV252" s="96"/>
      <c r="BW252" s="96"/>
      <c r="BX252" s="96"/>
      <c r="BY252" s="96"/>
      <c r="BZ252" s="96"/>
      <c r="CA252" s="96"/>
      <c r="CB252" s="96"/>
      <c r="CC252" s="96"/>
      <c r="CD252" s="96"/>
      <c r="CE252" s="96"/>
      <c r="CF252" s="96"/>
      <c r="CG252" s="96"/>
      <c r="CH252" s="96"/>
      <c r="CI252" s="96"/>
      <c r="CJ252" s="96"/>
      <c r="CK252" s="96"/>
      <c r="CL252" s="96"/>
      <c r="CM252" s="96"/>
      <c r="CN252" s="96"/>
      <c r="CO252" s="96"/>
      <c r="CP252" s="96"/>
      <c r="CQ252" s="96"/>
      <c r="CR252" s="96"/>
      <c r="CS252" s="96"/>
    </row>
    <row r="253" spans="4:97" x14ac:dyDescent="0.25">
      <c r="D253" s="96"/>
      <c r="E253" s="96"/>
      <c r="F253" s="96"/>
      <c r="G253" s="96"/>
      <c r="H253" s="96"/>
      <c r="I253" s="96"/>
      <c r="J253" s="96"/>
      <c r="K253" s="96"/>
      <c r="L253" s="96"/>
      <c r="M253" s="96"/>
      <c r="N253" s="96"/>
      <c r="O253" s="96"/>
      <c r="P253" s="96"/>
      <c r="Q253" s="96"/>
      <c r="R253" s="96"/>
      <c r="S253" s="96"/>
      <c r="T253" s="96"/>
      <c r="U253" s="96"/>
      <c r="V253" s="96"/>
      <c r="W253" s="96"/>
      <c r="X253" s="96"/>
      <c r="Y253" s="96"/>
      <c r="Z253" s="96"/>
      <c r="AA253" s="96"/>
      <c r="AB253" s="96"/>
      <c r="AC253" s="96"/>
      <c r="AD253" s="96"/>
      <c r="AE253" s="96"/>
      <c r="AF253" s="96"/>
      <c r="AG253" s="96"/>
      <c r="AH253" s="96"/>
      <c r="AI253" s="96"/>
      <c r="AJ253" s="96"/>
      <c r="AK253" s="96"/>
      <c r="AL253" s="96"/>
      <c r="AM253" s="96"/>
      <c r="AN253" s="96"/>
      <c r="AO253" s="96"/>
      <c r="AP253" s="96"/>
      <c r="AQ253" s="96"/>
      <c r="AR253" s="96"/>
      <c r="AS253" s="96"/>
      <c r="AT253" s="96"/>
      <c r="AU253" s="96"/>
      <c r="AV253" s="96"/>
      <c r="AW253" s="96"/>
      <c r="AX253" s="96"/>
      <c r="AY253" s="96"/>
      <c r="AZ253" s="96"/>
      <c r="BA253" s="96"/>
      <c r="BB253" s="96"/>
      <c r="BC253" s="96"/>
      <c r="BD253" s="96"/>
      <c r="BE253" s="96"/>
      <c r="BF253" s="96"/>
      <c r="BG253" s="96"/>
      <c r="BH253" s="96"/>
      <c r="BI253" s="96"/>
      <c r="BJ253" s="96"/>
      <c r="BK253" s="96"/>
      <c r="BL253" s="96"/>
      <c r="BM253" s="96"/>
      <c r="BN253" s="96"/>
      <c r="BO253" s="96"/>
      <c r="BP253" s="96"/>
      <c r="BQ253" s="96"/>
      <c r="BR253" s="96"/>
      <c r="BS253" s="96"/>
      <c r="BT253" s="96"/>
      <c r="BU253" s="96"/>
      <c r="BV253" s="96"/>
      <c r="BW253" s="96"/>
      <c r="BX253" s="96"/>
      <c r="BY253" s="96"/>
      <c r="BZ253" s="96"/>
      <c r="CA253" s="96"/>
      <c r="CB253" s="96"/>
      <c r="CC253" s="96"/>
      <c r="CD253" s="96"/>
      <c r="CE253" s="96"/>
      <c r="CF253" s="96"/>
      <c r="CG253" s="96"/>
      <c r="CH253" s="96"/>
      <c r="CI253" s="96"/>
      <c r="CJ253" s="96"/>
      <c r="CK253" s="96"/>
      <c r="CL253" s="96"/>
      <c r="CM253" s="96"/>
      <c r="CN253" s="96"/>
      <c r="CO253" s="96"/>
      <c r="CP253" s="96"/>
      <c r="CQ253" s="96"/>
      <c r="CR253" s="96"/>
      <c r="CS253" s="96"/>
    </row>
    <row r="254" spans="4:97" x14ac:dyDescent="0.25">
      <c r="D254" s="96"/>
      <c r="E254" s="96"/>
      <c r="F254" s="96"/>
      <c r="G254" s="96"/>
      <c r="H254" s="96"/>
      <c r="I254" s="96"/>
      <c r="J254" s="96"/>
      <c r="K254" s="96"/>
      <c r="L254" s="96"/>
      <c r="M254" s="96"/>
      <c r="N254" s="96"/>
      <c r="O254" s="96"/>
      <c r="P254" s="96"/>
      <c r="Q254" s="96"/>
      <c r="R254" s="96"/>
      <c r="S254" s="96"/>
      <c r="T254" s="96"/>
      <c r="U254" s="96"/>
      <c r="V254" s="96"/>
      <c r="W254" s="96"/>
      <c r="X254" s="96"/>
      <c r="Y254" s="96"/>
      <c r="Z254" s="96"/>
      <c r="AA254" s="96"/>
      <c r="AB254" s="96"/>
      <c r="AC254" s="96"/>
      <c r="AD254" s="96"/>
      <c r="AE254" s="96"/>
      <c r="AF254" s="96"/>
      <c r="AG254" s="96"/>
      <c r="AH254" s="96"/>
      <c r="AI254" s="96"/>
      <c r="AJ254" s="96"/>
      <c r="AK254" s="96"/>
      <c r="AL254" s="96"/>
      <c r="AM254" s="96"/>
      <c r="AN254" s="96"/>
      <c r="AO254" s="96"/>
      <c r="AP254" s="96"/>
      <c r="AQ254" s="96"/>
      <c r="AR254" s="96"/>
      <c r="AS254" s="96"/>
      <c r="AT254" s="96"/>
      <c r="AU254" s="96"/>
      <c r="AV254" s="96"/>
      <c r="AW254" s="96"/>
      <c r="AX254" s="96"/>
      <c r="AY254" s="96"/>
      <c r="AZ254" s="96"/>
      <c r="BA254" s="96"/>
      <c r="BB254" s="96"/>
      <c r="BC254" s="96"/>
      <c r="BD254" s="96"/>
      <c r="BE254" s="96"/>
      <c r="BF254" s="96"/>
      <c r="BG254" s="96"/>
      <c r="BH254" s="96"/>
      <c r="BI254" s="96"/>
      <c r="BJ254" s="96"/>
      <c r="BK254" s="96"/>
      <c r="BL254" s="96"/>
      <c r="BM254" s="96"/>
      <c r="BN254" s="96"/>
      <c r="BO254" s="96"/>
      <c r="BP254" s="96"/>
      <c r="BQ254" s="96"/>
      <c r="BR254" s="96"/>
      <c r="BS254" s="96"/>
      <c r="BT254" s="96"/>
      <c r="BU254" s="96"/>
      <c r="BV254" s="96"/>
      <c r="BW254" s="96"/>
      <c r="BX254" s="96"/>
      <c r="BY254" s="96"/>
      <c r="BZ254" s="96"/>
      <c r="CA254" s="96"/>
      <c r="CB254" s="96"/>
      <c r="CC254" s="96"/>
      <c r="CD254" s="96"/>
      <c r="CE254" s="96"/>
      <c r="CF254" s="96"/>
      <c r="CG254" s="96"/>
      <c r="CH254" s="96"/>
      <c r="CI254" s="96"/>
      <c r="CJ254" s="96"/>
      <c r="CK254" s="96"/>
      <c r="CL254" s="96"/>
      <c r="CM254" s="96"/>
      <c r="CN254" s="96"/>
      <c r="CO254" s="96"/>
      <c r="CP254" s="96"/>
      <c r="CQ254" s="96"/>
      <c r="CR254" s="96"/>
      <c r="CS254" s="96"/>
    </row>
    <row r="255" spans="4:97" x14ac:dyDescent="0.25">
      <c r="D255" s="96"/>
      <c r="E255" s="96"/>
      <c r="F255" s="96"/>
      <c r="G255" s="96"/>
      <c r="H255" s="96"/>
      <c r="I255" s="96"/>
      <c r="J255" s="96"/>
      <c r="K255" s="96"/>
      <c r="L255" s="96"/>
      <c r="M255" s="96"/>
      <c r="N255" s="96"/>
      <c r="O255" s="96"/>
      <c r="P255" s="96"/>
      <c r="Q255" s="96"/>
      <c r="R255" s="96"/>
      <c r="S255" s="96"/>
      <c r="T255" s="96"/>
      <c r="U255" s="96"/>
      <c r="V255" s="96"/>
      <c r="W255" s="96"/>
      <c r="X255" s="96"/>
      <c r="Y255" s="96"/>
      <c r="Z255" s="96"/>
      <c r="AA255" s="96"/>
      <c r="AB255" s="96"/>
      <c r="AC255" s="96"/>
      <c r="AD255" s="96"/>
      <c r="AE255" s="96"/>
      <c r="AF255" s="96"/>
      <c r="AG255" s="96"/>
      <c r="AH255" s="96"/>
      <c r="AI255" s="96"/>
      <c r="AJ255" s="96"/>
      <c r="AK255" s="96"/>
      <c r="AL255" s="96"/>
      <c r="AM255" s="96"/>
      <c r="AN255" s="96"/>
      <c r="AO255" s="96"/>
      <c r="AP255" s="96"/>
      <c r="AQ255" s="96"/>
      <c r="AR255" s="96"/>
      <c r="AS255" s="96"/>
      <c r="AT255" s="96"/>
      <c r="AU255" s="96"/>
      <c r="AV255" s="96"/>
      <c r="AW255" s="96"/>
      <c r="AX255" s="96"/>
      <c r="AY255" s="96"/>
      <c r="AZ255" s="96"/>
      <c r="BA255" s="96"/>
      <c r="BB255" s="96"/>
      <c r="BC255" s="96"/>
      <c r="BD255" s="96"/>
      <c r="BE255" s="96"/>
      <c r="BF255" s="96"/>
      <c r="BG255" s="96"/>
      <c r="BH255" s="96"/>
      <c r="BI255" s="96"/>
      <c r="BJ255" s="96"/>
      <c r="BK255" s="96"/>
      <c r="BL255" s="96"/>
      <c r="BM255" s="96"/>
      <c r="BN255" s="96"/>
      <c r="BO255" s="96"/>
      <c r="BP255" s="96"/>
      <c r="BQ255" s="96"/>
      <c r="BR255" s="96"/>
      <c r="BS255" s="96"/>
      <c r="BT255" s="96"/>
      <c r="BU255" s="96"/>
      <c r="BV255" s="96"/>
      <c r="BW255" s="96"/>
      <c r="BX255" s="96"/>
      <c r="BY255" s="96"/>
      <c r="BZ255" s="96"/>
      <c r="CA255" s="96"/>
      <c r="CB255" s="96"/>
      <c r="CC255" s="96"/>
      <c r="CD255" s="96"/>
      <c r="CE255" s="96"/>
      <c r="CF255" s="96"/>
      <c r="CG255" s="96"/>
      <c r="CH255" s="96"/>
      <c r="CI255" s="96"/>
      <c r="CJ255" s="96"/>
      <c r="CK255" s="96"/>
      <c r="CL255" s="96"/>
      <c r="CM255" s="96"/>
      <c r="CN255" s="96"/>
      <c r="CO255" s="96"/>
      <c r="CP255" s="96"/>
      <c r="CQ255" s="96"/>
      <c r="CR255" s="96"/>
      <c r="CS255" s="96"/>
    </row>
    <row r="256" spans="4:97" x14ac:dyDescent="0.25">
      <c r="D256" s="96"/>
      <c r="E256" s="96"/>
      <c r="F256" s="96"/>
      <c r="G256" s="96"/>
      <c r="H256" s="96"/>
      <c r="I256" s="96"/>
      <c r="J256" s="96"/>
      <c r="K256" s="96"/>
      <c r="L256" s="96"/>
      <c r="M256" s="96"/>
      <c r="N256" s="96"/>
      <c r="O256" s="96"/>
      <c r="P256" s="96"/>
      <c r="Q256" s="96"/>
      <c r="R256" s="96"/>
      <c r="S256" s="96"/>
      <c r="T256" s="96"/>
      <c r="U256" s="96"/>
      <c r="V256" s="96"/>
      <c r="W256" s="96"/>
      <c r="X256" s="96"/>
      <c r="Y256" s="96"/>
      <c r="Z256" s="96"/>
      <c r="AA256" s="96"/>
      <c r="AB256" s="96"/>
      <c r="AC256" s="96"/>
      <c r="AD256" s="96"/>
      <c r="AE256" s="96"/>
      <c r="AF256" s="96"/>
      <c r="AG256" s="96"/>
      <c r="AH256" s="96"/>
      <c r="AI256" s="96"/>
      <c r="AJ256" s="96"/>
      <c r="AK256" s="96"/>
      <c r="AL256" s="96"/>
      <c r="AM256" s="96"/>
      <c r="AN256" s="96"/>
      <c r="AO256" s="96"/>
      <c r="AP256" s="96"/>
      <c r="AQ256" s="96"/>
      <c r="AR256" s="96"/>
      <c r="AS256" s="96"/>
      <c r="AT256" s="96"/>
      <c r="AU256" s="96"/>
      <c r="AV256" s="96"/>
      <c r="AW256" s="96"/>
      <c r="AX256" s="96"/>
      <c r="AY256" s="96"/>
      <c r="AZ256" s="96"/>
      <c r="BA256" s="96"/>
      <c r="BB256" s="96"/>
      <c r="BC256" s="96"/>
      <c r="BD256" s="96"/>
      <c r="BE256" s="96"/>
      <c r="BF256" s="96"/>
      <c r="BG256" s="96"/>
      <c r="BH256" s="96"/>
      <c r="BI256" s="96"/>
      <c r="BJ256" s="96"/>
      <c r="BK256" s="96"/>
      <c r="BL256" s="96"/>
      <c r="BM256" s="96"/>
      <c r="BN256" s="96"/>
      <c r="BO256" s="96"/>
      <c r="BP256" s="96"/>
      <c r="BQ256" s="96"/>
      <c r="BR256" s="96"/>
      <c r="BS256" s="96"/>
      <c r="BT256" s="96"/>
      <c r="BU256" s="96"/>
      <c r="BV256" s="96"/>
      <c r="BW256" s="96"/>
      <c r="BX256" s="96"/>
      <c r="BY256" s="96"/>
      <c r="BZ256" s="96"/>
      <c r="CA256" s="96"/>
      <c r="CB256" s="96"/>
      <c r="CC256" s="96"/>
      <c r="CD256" s="96"/>
      <c r="CE256" s="96"/>
      <c r="CF256" s="96"/>
      <c r="CG256" s="96"/>
      <c r="CH256" s="96"/>
      <c r="CI256" s="96"/>
      <c r="CJ256" s="96"/>
      <c r="CK256" s="96"/>
      <c r="CL256" s="96"/>
      <c r="CM256" s="96"/>
      <c r="CN256" s="96"/>
      <c r="CO256" s="96"/>
      <c r="CP256" s="96"/>
      <c r="CQ256" s="96"/>
      <c r="CR256" s="96"/>
      <c r="CS256" s="96"/>
    </row>
    <row r="257" spans="4:97" x14ac:dyDescent="0.25">
      <c r="D257" s="96"/>
      <c r="E257" s="96"/>
      <c r="F257" s="96"/>
      <c r="G257" s="96"/>
      <c r="H257" s="96"/>
      <c r="I257" s="96"/>
      <c r="J257" s="96"/>
      <c r="K257" s="96"/>
      <c r="L257" s="96"/>
      <c r="M257" s="96"/>
      <c r="N257" s="96"/>
      <c r="O257" s="96"/>
      <c r="P257" s="96"/>
      <c r="Q257" s="96"/>
      <c r="R257" s="96"/>
      <c r="S257" s="96"/>
      <c r="T257" s="96"/>
      <c r="U257" s="96"/>
      <c r="V257" s="96"/>
      <c r="W257" s="96"/>
      <c r="X257" s="96"/>
      <c r="Y257" s="96"/>
      <c r="Z257" s="96"/>
      <c r="AA257" s="96"/>
      <c r="AB257" s="96"/>
      <c r="AC257" s="96"/>
      <c r="AD257" s="96"/>
      <c r="AE257" s="96"/>
      <c r="AF257" s="96"/>
      <c r="AG257" s="96"/>
      <c r="AH257" s="96"/>
      <c r="AI257" s="96"/>
      <c r="AJ257" s="96"/>
      <c r="AK257" s="96"/>
      <c r="AL257" s="96"/>
      <c r="AM257" s="96"/>
      <c r="AN257" s="96"/>
      <c r="AO257" s="96"/>
      <c r="AP257" s="96"/>
      <c r="AQ257" s="96"/>
      <c r="AR257" s="96"/>
      <c r="AS257" s="96"/>
      <c r="AT257" s="96"/>
      <c r="AU257" s="96"/>
      <c r="AV257" s="96"/>
      <c r="AW257" s="96"/>
      <c r="AX257" s="96"/>
      <c r="AY257" s="96"/>
      <c r="AZ257" s="96"/>
      <c r="BA257" s="96"/>
      <c r="BB257" s="96"/>
      <c r="BC257" s="96"/>
      <c r="BD257" s="96"/>
      <c r="BE257" s="96"/>
      <c r="BF257" s="96"/>
      <c r="BG257" s="96"/>
      <c r="BH257" s="96"/>
      <c r="BI257" s="96"/>
      <c r="BJ257" s="96"/>
      <c r="BK257" s="96"/>
      <c r="BL257" s="96"/>
      <c r="BM257" s="96"/>
      <c r="BN257" s="96"/>
      <c r="BO257" s="96"/>
      <c r="BP257" s="96"/>
      <c r="BQ257" s="96"/>
      <c r="BR257" s="96"/>
      <c r="BS257" s="96"/>
      <c r="BT257" s="96"/>
      <c r="BU257" s="96"/>
      <c r="BV257" s="96"/>
      <c r="BW257" s="96"/>
      <c r="BX257" s="96"/>
      <c r="BY257" s="96"/>
      <c r="BZ257" s="96"/>
      <c r="CA257" s="96"/>
      <c r="CB257" s="96"/>
      <c r="CC257" s="96"/>
      <c r="CD257" s="96"/>
      <c r="CE257" s="96"/>
      <c r="CF257" s="96"/>
      <c r="CG257" s="96"/>
      <c r="CH257" s="96"/>
      <c r="CI257" s="96"/>
      <c r="CJ257" s="96"/>
      <c r="CK257" s="96"/>
      <c r="CL257" s="96"/>
      <c r="CM257" s="96"/>
      <c r="CN257" s="96"/>
      <c r="CO257" s="96"/>
      <c r="CP257" s="96"/>
      <c r="CQ257" s="96"/>
      <c r="CR257" s="96"/>
      <c r="CS257" s="96"/>
    </row>
    <row r="258" spans="4:97" x14ac:dyDescent="0.25">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c r="AB258" s="96"/>
      <c r="AC258" s="96"/>
      <c r="AD258" s="96"/>
      <c r="AE258" s="96"/>
      <c r="AF258" s="96"/>
      <c r="AG258" s="96"/>
      <c r="AH258" s="96"/>
      <c r="AI258" s="96"/>
      <c r="AJ258" s="96"/>
      <c r="AK258" s="96"/>
      <c r="AL258" s="96"/>
      <c r="AM258" s="96"/>
      <c r="AN258" s="96"/>
      <c r="AO258" s="96"/>
      <c r="AP258" s="96"/>
      <c r="AQ258" s="96"/>
      <c r="AR258" s="96"/>
      <c r="AS258" s="96"/>
      <c r="AT258" s="96"/>
      <c r="AU258" s="96"/>
      <c r="AV258" s="96"/>
      <c r="AW258" s="96"/>
      <c r="AX258" s="96"/>
      <c r="AY258" s="96"/>
      <c r="AZ258" s="96"/>
      <c r="BA258" s="96"/>
      <c r="BB258" s="96"/>
      <c r="BC258" s="96"/>
      <c r="BD258" s="96"/>
      <c r="BE258" s="96"/>
      <c r="BF258" s="96"/>
      <c r="BG258" s="96"/>
      <c r="BH258" s="96"/>
      <c r="BI258" s="96"/>
      <c r="BJ258" s="96"/>
      <c r="BK258" s="96"/>
      <c r="BL258" s="96"/>
      <c r="BM258" s="96"/>
      <c r="BN258" s="96"/>
      <c r="BO258" s="96"/>
      <c r="BP258" s="96"/>
      <c r="BQ258" s="96"/>
      <c r="BR258" s="96"/>
      <c r="BS258" s="96"/>
      <c r="BT258" s="96"/>
      <c r="BU258" s="96"/>
      <c r="BV258" s="96"/>
      <c r="BW258" s="96"/>
      <c r="BX258" s="96"/>
      <c r="BY258" s="96"/>
      <c r="BZ258" s="96"/>
      <c r="CA258" s="96"/>
      <c r="CB258" s="96"/>
      <c r="CC258" s="96"/>
      <c r="CD258" s="96"/>
      <c r="CE258" s="96"/>
      <c r="CF258" s="96"/>
      <c r="CG258" s="96"/>
      <c r="CH258" s="96"/>
      <c r="CI258" s="96"/>
      <c r="CJ258" s="96"/>
      <c r="CK258" s="96"/>
      <c r="CL258" s="96"/>
      <c r="CM258" s="96"/>
      <c r="CN258" s="96"/>
      <c r="CO258" s="96"/>
      <c r="CP258" s="96"/>
      <c r="CQ258" s="96"/>
      <c r="CR258" s="96"/>
      <c r="CS258" s="96"/>
    </row>
    <row r="259" spans="4:97" x14ac:dyDescent="0.25">
      <c r="D259" s="96"/>
      <c r="E259" s="96"/>
      <c r="F259" s="96"/>
      <c r="G259" s="96"/>
      <c r="H259" s="96"/>
      <c r="I259" s="96"/>
      <c r="J259" s="96"/>
      <c r="K259" s="96"/>
      <c r="L259" s="96"/>
      <c r="M259" s="96"/>
      <c r="N259" s="96"/>
      <c r="O259" s="96"/>
      <c r="P259" s="96"/>
      <c r="Q259" s="96"/>
      <c r="R259" s="96"/>
      <c r="S259" s="96"/>
      <c r="T259" s="96"/>
      <c r="U259" s="96"/>
      <c r="V259" s="96"/>
      <c r="W259" s="96"/>
      <c r="X259" s="96"/>
      <c r="Y259" s="96"/>
      <c r="Z259" s="96"/>
      <c r="AA259" s="96"/>
      <c r="AB259" s="96"/>
      <c r="AC259" s="96"/>
      <c r="AD259" s="96"/>
      <c r="AE259" s="96"/>
      <c r="AF259" s="96"/>
      <c r="AG259" s="96"/>
      <c r="AH259" s="96"/>
      <c r="AI259" s="96"/>
      <c r="AJ259" s="96"/>
      <c r="AK259" s="96"/>
      <c r="AL259" s="96"/>
      <c r="AM259" s="96"/>
      <c r="AN259" s="96"/>
      <c r="AO259" s="96"/>
      <c r="AP259" s="96"/>
      <c r="AQ259" s="96"/>
      <c r="AR259" s="96"/>
      <c r="AS259" s="96"/>
      <c r="AT259" s="96"/>
      <c r="AU259" s="96"/>
      <c r="AV259" s="96"/>
      <c r="AW259" s="96"/>
      <c r="AX259" s="96"/>
      <c r="AY259" s="96"/>
      <c r="AZ259" s="96"/>
      <c r="BA259" s="96"/>
      <c r="BB259" s="96"/>
      <c r="BC259" s="96"/>
      <c r="BD259" s="96"/>
      <c r="BE259" s="96"/>
      <c r="BF259" s="96"/>
      <c r="BG259" s="96"/>
      <c r="BH259" s="96"/>
      <c r="BI259" s="96"/>
      <c r="BJ259" s="96"/>
      <c r="BK259" s="96"/>
      <c r="BL259" s="96"/>
      <c r="BM259" s="96"/>
      <c r="BN259" s="96"/>
      <c r="BO259" s="96"/>
      <c r="BP259" s="96"/>
      <c r="BQ259" s="96"/>
      <c r="BR259" s="96"/>
      <c r="BS259" s="96"/>
      <c r="BT259" s="96"/>
      <c r="BU259" s="96"/>
      <c r="BV259" s="96"/>
      <c r="BW259" s="96"/>
      <c r="BX259" s="96"/>
      <c r="BY259" s="96"/>
      <c r="BZ259" s="96"/>
      <c r="CA259" s="96"/>
      <c r="CB259" s="96"/>
      <c r="CC259" s="96"/>
      <c r="CD259" s="96"/>
      <c r="CE259" s="96"/>
      <c r="CF259" s="96"/>
      <c r="CG259" s="96"/>
      <c r="CH259" s="96"/>
      <c r="CI259" s="96"/>
      <c r="CJ259" s="96"/>
      <c r="CK259" s="96"/>
      <c r="CL259" s="96"/>
      <c r="CM259" s="96"/>
      <c r="CN259" s="96"/>
      <c r="CO259" s="96"/>
      <c r="CP259" s="96"/>
      <c r="CQ259" s="96"/>
      <c r="CR259" s="96"/>
      <c r="CS259" s="96"/>
    </row>
    <row r="260" spans="4:97" x14ac:dyDescent="0.25">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96"/>
      <c r="AG260" s="96"/>
      <c r="AH260" s="96"/>
      <c r="AI260" s="96"/>
      <c r="AJ260" s="96"/>
      <c r="AK260" s="96"/>
      <c r="AL260" s="96"/>
      <c r="AM260" s="96"/>
      <c r="AN260" s="96"/>
      <c r="AO260" s="96"/>
      <c r="AP260" s="96"/>
      <c r="AQ260" s="96"/>
      <c r="AR260" s="96"/>
      <c r="AS260" s="96"/>
      <c r="AT260" s="96"/>
      <c r="AU260" s="96"/>
      <c r="AV260" s="96"/>
      <c r="AW260" s="96"/>
      <c r="AX260" s="96"/>
      <c r="AY260" s="96"/>
      <c r="AZ260" s="96"/>
      <c r="BA260" s="96"/>
      <c r="BB260" s="96"/>
      <c r="BC260" s="96"/>
      <c r="BD260" s="96"/>
      <c r="BE260" s="96"/>
      <c r="BF260" s="96"/>
      <c r="BG260" s="96"/>
      <c r="BH260" s="96"/>
      <c r="BI260" s="96"/>
      <c r="BJ260" s="96"/>
      <c r="BK260" s="96"/>
      <c r="BL260" s="96"/>
      <c r="BM260" s="96"/>
      <c r="BN260" s="96"/>
      <c r="BO260" s="96"/>
      <c r="BP260" s="96"/>
      <c r="BQ260" s="96"/>
      <c r="BR260" s="96"/>
      <c r="BS260" s="96"/>
      <c r="BT260" s="96"/>
      <c r="BU260" s="96"/>
      <c r="BV260" s="96"/>
      <c r="BW260" s="96"/>
      <c r="BX260" s="96"/>
      <c r="BY260" s="96"/>
      <c r="BZ260" s="96"/>
      <c r="CA260" s="96"/>
      <c r="CB260" s="96"/>
      <c r="CC260" s="96"/>
      <c r="CD260" s="96"/>
      <c r="CE260" s="96"/>
      <c r="CF260" s="96"/>
      <c r="CG260" s="96"/>
      <c r="CH260" s="96"/>
      <c r="CI260" s="96"/>
      <c r="CJ260" s="96"/>
      <c r="CK260" s="96"/>
      <c r="CL260" s="96"/>
      <c r="CM260" s="96"/>
      <c r="CN260" s="96"/>
      <c r="CO260" s="96"/>
      <c r="CP260" s="96"/>
      <c r="CQ260" s="96"/>
      <c r="CR260" s="96"/>
      <c r="CS260" s="96"/>
    </row>
    <row r="261" spans="4:97" x14ac:dyDescent="0.25">
      <c r="D261" s="96"/>
      <c r="E261" s="96"/>
      <c r="F261" s="96"/>
      <c r="G261" s="96"/>
      <c r="H261" s="96"/>
      <c r="I261" s="96"/>
      <c r="J261" s="96"/>
      <c r="K261" s="96"/>
      <c r="L261" s="96"/>
      <c r="M261" s="96"/>
      <c r="N261" s="96"/>
      <c r="O261" s="96"/>
      <c r="P261" s="96"/>
      <c r="Q261" s="96"/>
      <c r="R261" s="96"/>
      <c r="S261" s="96"/>
      <c r="T261" s="96"/>
      <c r="U261" s="96"/>
      <c r="V261" s="96"/>
      <c r="W261" s="96"/>
      <c r="X261" s="96"/>
      <c r="Y261" s="96"/>
      <c r="Z261" s="96"/>
      <c r="AA261" s="96"/>
      <c r="AB261" s="96"/>
      <c r="AC261" s="96"/>
      <c r="AD261" s="96"/>
      <c r="AE261" s="96"/>
      <c r="AF261" s="96"/>
      <c r="AG261" s="96"/>
      <c r="AH261" s="96"/>
      <c r="AI261" s="96"/>
      <c r="AJ261" s="96"/>
      <c r="AK261" s="96"/>
      <c r="AL261" s="96"/>
      <c r="AM261" s="96"/>
      <c r="AN261" s="96"/>
      <c r="AO261" s="96"/>
      <c r="AP261" s="96"/>
      <c r="AQ261" s="96"/>
      <c r="AR261" s="96"/>
      <c r="AS261" s="96"/>
      <c r="AT261" s="96"/>
      <c r="AU261" s="96"/>
      <c r="AV261" s="96"/>
      <c r="AW261" s="96"/>
      <c r="AX261" s="96"/>
      <c r="AY261" s="96"/>
      <c r="AZ261" s="96"/>
      <c r="BA261" s="96"/>
      <c r="BB261" s="96"/>
      <c r="BC261" s="96"/>
      <c r="BD261" s="96"/>
      <c r="BE261" s="96"/>
      <c r="BF261" s="96"/>
      <c r="BG261" s="96"/>
      <c r="BH261" s="96"/>
      <c r="BI261" s="96"/>
      <c r="BJ261" s="96"/>
      <c r="BK261" s="96"/>
      <c r="BL261" s="96"/>
      <c r="BM261" s="96"/>
      <c r="BN261" s="96"/>
      <c r="BO261" s="96"/>
      <c r="BP261" s="96"/>
      <c r="BQ261" s="96"/>
      <c r="BR261" s="96"/>
      <c r="BS261" s="96"/>
      <c r="BT261" s="96"/>
      <c r="BU261" s="96"/>
      <c r="BV261" s="96"/>
      <c r="BW261" s="96"/>
      <c r="BX261" s="96"/>
      <c r="BY261" s="96"/>
      <c r="BZ261" s="96"/>
      <c r="CA261" s="96"/>
      <c r="CB261" s="96"/>
      <c r="CC261" s="96"/>
      <c r="CD261" s="96"/>
      <c r="CE261" s="96"/>
      <c r="CF261" s="96"/>
      <c r="CG261" s="96"/>
      <c r="CH261" s="96"/>
      <c r="CI261" s="96"/>
      <c r="CJ261" s="96"/>
      <c r="CK261" s="96"/>
      <c r="CL261" s="96"/>
      <c r="CM261" s="96"/>
      <c r="CN261" s="96"/>
      <c r="CO261" s="96"/>
      <c r="CP261" s="96"/>
      <c r="CQ261" s="96"/>
      <c r="CR261" s="96"/>
      <c r="CS261" s="96"/>
    </row>
    <row r="262" spans="4:97" x14ac:dyDescent="0.25">
      <c r="D262" s="96"/>
      <c r="E262" s="96"/>
      <c r="F262" s="96"/>
      <c r="G262" s="96"/>
      <c r="H262" s="96"/>
      <c r="I262" s="96"/>
      <c r="J262" s="96"/>
      <c r="K262" s="96"/>
      <c r="L262" s="96"/>
      <c r="M262" s="96"/>
      <c r="N262" s="96"/>
      <c r="O262" s="96"/>
      <c r="P262" s="96"/>
      <c r="Q262" s="96"/>
      <c r="R262" s="96"/>
      <c r="S262" s="96"/>
      <c r="T262" s="96"/>
      <c r="U262" s="96"/>
      <c r="V262" s="96"/>
      <c r="W262" s="96"/>
      <c r="X262" s="96"/>
      <c r="Y262" s="96"/>
      <c r="Z262" s="96"/>
      <c r="AA262" s="96"/>
      <c r="AB262" s="96"/>
      <c r="AC262" s="96"/>
      <c r="AD262" s="96"/>
      <c r="AE262" s="96"/>
      <c r="AF262" s="96"/>
      <c r="AG262" s="96"/>
      <c r="AH262" s="96"/>
      <c r="AI262" s="96"/>
      <c r="AJ262" s="96"/>
      <c r="AK262" s="96"/>
      <c r="AL262" s="96"/>
      <c r="AM262" s="96"/>
      <c r="AN262" s="96"/>
      <c r="AO262" s="96"/>
      <c r="AP262" s="96"/>
      <c r="AQ262" s="96"/>
      <c r="AR262" s="96"/>
      <c r="AS262" s="96"/>
      <c r="AT262" s="96"/>
      <c r="AU262" s="96"/>
      <c r="AV262" s="96"/>
      <c r="AW262" s="96"/>
      <c r="AX262" s="96"/>
      <c r="AY262" s="96"/>
      <c r="AZ262" s="96"/>
      <c r="BA262" s="96"/>
      <c r="BB262" s="96"/>
      <c r="BC262" s="96"/>
      <c r="BD262" s="96"/>
      <c r="BE262" s="96"/>
      <c r="BF262" s="96"/>
      <c r="BG262" s="96"/>
      <c r="BH262" s="96"/>
      <c r="BI262" s="96"/>
      <c r="BJ262" s="96"/>
      <c r="BK262" s="96"/>
      <c r="BL262" s="96"/>
      <c r="BM262" s="96"/>
      <c r="BN262" s="96"/>
      <c r="BO262" s="96"/>
      <c r="BP262" s="96"/>
      <c r="BQ262" s="96"/>
      <c r="BR262" s="96"/>
      <c r="BS262" s="96"/>
      <c r="BT262" s="96"/>
      <c r="BU262" s="96"/>
      <c r="BV262" s="96"/>
      <c r="BW262" s="96"/>
      <c r="BX262" s="96"/>
      <c r="BY262" s="96"/>
      <c r="BZ262" s="96"/>
      <c r="CA262" s="96"/>
      <c r="CB262" s="96"/>
      <c r="CC262" s="96"/>
      <c r="CD262" s="96"/>
      <c r="CE262" s="96"/>
      <c r="CF262" s="96"/>
      <c r="CG262" s="96"/>
      <c r="CH262" s="96"/>
      <c r="CI262" s="96"/>
      <c r="CJ262" s="96"/>
      <c r="CK262" s="96"/>
      <c r="CL262" s="96"/>
      <c r="CM262" s="96"/>
      <c r="CN262" s="96"/>
      <c r="CO262" s="96"/>
      <c r="CP262" s="96"/>
      <c r="CQ262" s="96"/>
      <c r="CR262" s="96"/>
      <c r="CS262" s="96"/>
    </row>
    <row r="263" spans="4:97" x14ac:dyDescent="0.25">
      <c r="D263" s="96"/>
      <c r="E263" s="96"/>
      <c r="F263" s="96"/>
      <c r="G263" s="96"/>
      <c r="H263" s="96"/>
      <c r="I263" s="96"/>
      <c r="J263" s="96"/>
      <c r="K263" s="96"/>
      <c r="L263" s="96"/>
      <c r="M263" s="96"/>
      <c r="N263" s="96"/>
      <c r="O263" s="96"/>
      <c r="P263" s="96"/>
      <c r="Q263" s="96"/>
      <c r="R263" s="96"/>
      <c r="S263" s="96"/>
      <c r="T263" s="96"/>
      <c r="U263" s="96"/>
      <c r="V263" s="96"/>
      <c r="W263" s="96"/>
      <c r="X263" s="96"/>
      <c r="Y263" s="96"/>
      <c r="Z263" s="96"/>
      <c r="AA263" s="96"/>
      <c r="AB263" s="96"/>
      <c r="AC263" s="96"/>
      <c r="AD263" s="96"/>
      <c r="AE263" s="96"/>
      <c r="AF263" s="96"/>
      <c r="AG263" s="96"/>
      <c r="AH263" s="96"/>
      <c r="AI263" s="96"/>
      <c r="AJ263" s="96"/>
      <c r="AK263" s="96"/>
      <c r="AL263" s="96"/>
      <c r="AM263" s="96"/>
      <c r="AN263" s="96"/>
      <c r="AO263" s="96"/>
      <c r="AP263" s="96"/>
      <c r="AQ263" s="96"/>
      <c r="AR263" s="96"/>
      <c r="AS263" s="96"/>
      <c r="AT263" s="96"/>
      <c r="AU263" s="96"/>
      <c r="AV263" s="96"/>
      <c r="AW263" s="96"/>
      <c r="AX263" s="96"/>
      <c r="AY263" s="96"/>
      <c r="AZ263" s="96"/>
      <c r="BA263" s="96"/>
      <c r="BB263" s="96"/>
      <c r="BC263" s="96"/>
      <c r="BD263" s="96"/>
      <c r="BE263" s="96"/>
      <c r="BF263" s="96"/>
      <c r="BG263" s="96"/>
      <c r="BH263" s="96"/>
      <c r="BI263" s="96"/>
      <c r="BJ263" s="96"/>
      <c r="BK263" s="96"/>
      <c r="BL263" s="96"/>
      <c r="BM263" s="96"/>
      <c r="BN263" s="96"/>
      <c r="BO263" s="96"/>
      <c r="BP263" s="96"/>
      <c r="BQ263" s="96"/>
      <c r="BR263" s="96"/>
      <c r="BS263" s="96"/>
      <c r="BT263" s="96"/>
      <c r="BU263" s="96"/>
      <c r="BV263" s="96"/>
      <c r="BW263" s="96"/>
      <c r="BX263" s="96"/>
      <c r="BY263" s="96"/>
      <c r="BZ263" s="96"/>
      <c r="CA263" s="96"/>
      <c r="CB263" s="96"/>
      <c r="CC263" s="96"/>
      <c r="CD263" s="96"/>
      <c r="CE263" s="96"/>
      <c r="CF263" s="96"/>
      <c r="CG263" s="96"/>
      <c r="CH263" s="96"/>
      <c r="CI263" s="96"/>
      <c r="CJ263" s="96"/>
      <c r="CK263" s="96"/>
      <c r="CL263" s="96"/>
      <c r="CM263" s="96"/>
      <c r="CN263" s="96"/>
      <c r="CO263" s="96"/>
      <c r="CP263" s="96"/>
      <c r="CQ263" s="96"/>
      <c r="CR263" s="96"/>
      <c r="CS263" s="96"/>
    </row>
    <row r="264" spans="4:97" x14ac:dyDescent="0.25">
      <c r="D264" s="96"/>
      <c r="E264" s="96"/>
      <c r="F264" s="96"/>
      <c r="G264" s="96"/>
      <c r="H264" s="96"/>
      <c r="I264" s="96"/>
      <c r="J264" s="96"/>
      <c r="K264" s="96"/>
      <c r="L264" s="96"/>
      <c r="M264" s="96"/>
      <c r="N264" s="96"/>
      <c r="O264" s="96"/>
      <c r="P264" s="96"/>
      <c r="Q264" s="96"/>
      <c r="R264" s="96"/>
      <c r="S264" s="96"/>
      <c r="T264" s="96"/>
      <c r="U264" s="96"/>
      <c r="V264" s="96"/>
      <c r="W264" s="96"/>
      <c r="X264" s="96"/>
      <c r="Y264" s="96"/>
      <c r="Z264" s="96"/>
      <c r="AA264" s="96"/>
      <c r="AB264" s="96"/>
      <c r="AC264" s="96"/>
      <c r="AD264" s="96"/>
      <c r="AE264" s="96"/>
      <c r="AF264" s="96"/>
      <c r="AG264" s="96"/>
      <c r="AH264" s="96"/>
      <c r="AI264" s="96"/>
      <c r="AJ264" s="96"/>
      <c r="AK264" s="96"/>
      <c r="AL264" s="96"/>
      <c r="AM264" s="96"/>
      <c r="AN264" s="96"/>
      <c r="AO264" s="96"/>
      <c r="AP264" s="96"/>
      <c r="AQ264" s="96"/>
      <c r="AR264" s="96"/>
      <c r="AS264" s="96"/>
      <c r="AT264" s="96"/>
      <c r="AU264" s="96"/>
      <c r="AV264" s="96"/>
      <c r="AW264" s="96"/>
      <c r="AX264" s="96"/>
      <c r="AY264" s="96"/>
      <c r="AZ264" s="96"/>
      <c r="BA264" s="96"/>
      <c r="BB264" s="96"/>
      <c r="BC264" s="96"/>
      <c r="BD264" s="96"/>
      <c r="BE264" s="96"/>
      <c r="BF264" s="96"/>
      <c r="BG264" s="96"/>
      <c r="BH264" s="96"/>
      <c r="BI264" s="96"/>
      <c r="BJ264" s="96"/>
      <c r="BK264" s="96"/>
      <c r="BL264" s="96"/>
      <c r="BM264" s="96"/>
      <c r="BN264" s="96"/>
      <c r="BO264" s="96"/>
      <c r="BP264" s="96"/>
      <c r="BQ264" s="96"/>
      <c r="BR264" s="96"/>
      <c r="BS264" s="96"/>
      <c r="BT264" s="96"/>
      <c r="BU264" s="96"/>
      <c r="BV264" s="96"/>
      <c r="BW264" s="96"/>
      <c r="BX264" s="96"/>
      <c r="BY264" s="96"/>
      <c r="BZ264" s="96"/>
      <c r="CA264" s="96"/>
      <c r="CB264" s="96"/>
      <c r="CC264" s="96"/>
      <c r="CD264" s="96"/>
      <c r="CE264" s="96"/>
      <c r="CF264" s="96"/>
      <c r="CG264" s="96"/>
      <c r="CH264" s="96"/>
      <c r="CI264" s="96"/>
      <c r="CJ264" s="96"/>
      <c r="CK264" s="96"/>
      <c r="CL264" s="96"/>
      <c r="CM264" s="96"/>
      <c r="CN264" s="96"/>
      <c r="CO264" s="96"/>
      <c r="CP264" s="96"/>
      <c r="CQ264" s="96"/>
      <c r="CR264" s="96"/>
      <c r="CS264" s="96"/>
    </row>
    <row r="265" spans="4:97" x14ac:dyDescent="0.25">
      <c r="D265" s="96"/>
      <c r="E265" s="96"/>
      <c r="F265" s="96"/>
      <c r="G265" s="96"/>
      <c r="H265" s="96"/>
      <c r="I265" s="96"/>
      <c r="J265" s="96"/>
      <c r="K265" s="96"/>
      <c r="L265" s="96"/>
      <c r="M265" s="96"/>
      <c r="N265" s="96"/>
      <c r="O265" s="96"/>
      <c r="P265" s="96"/>
      <c r="Q265" s="96"/>
      <c r="R265" s="96"/>
      <c r="S265" s="96"/>
      <c r="T265" s="96"/>
      <c r="U265" s="96"/>
      <c r="V265" s="96"/>
      <c r="W265" s="96"/>
      <c r="X265" s="96"/>
      <c r="Y265" s="96"/>
      <c r="Z265" s="96"/>
      <c r="AA265" s="96"/>
      <c r="AB265" s="96"/>
      <c r="AC265" s="96"/>
      <c r="AD265" s="96"/>
      <c r="AE265" s="96"/>
      <c r="AF265" s="96"/>
      <c r="AG265" s="96"/>
      <c r="AH265" s="96"/>
      <c r="AI265" s="96"/>
      <c r="AJ265" s="96"/>
      <c r="AK265" s="96"/>
      <c r="AL265" s="96"/>
      <c r="AM265" s="96"/>
      <c r="AN265" s="96"/>
      <c r="AO265" s="96"/>
      <c r="AP265" s="96"/>
      <c r="AQ265" s="96"/>
      <c r="AR265" s="96"/>
      <c r="AS265" s="96"/>
      <c r="AT265" s="96"/>
      <c r="AU265" s="96"/>
      <c r="AV265" s="96"/>
      <c r="AW265" s="96"/>
      <c r="AX265" s="96"/>
      <c r="AY265" s="96"/>
      <c r="AZ265" s="96"/>
      <c r="BA265" s="96"/>
      <c r="BB265" s="96"/>
      <c r="BC265" s="96"/>
      <c r="BD265" s="96"/>
      <c r="BE265" s="96"/>
      <c r="BF265" s="96"/>
      <c r="BG265" s="96"/>
      <c r="BH265" s="96"/>
      <c r="BI265" s="96"/>
      <c r="BJ265" s="96"/>
      <c r="BK265" s="96"/>
      <c r="BL265" s="96"/>
      <c r="BM265" s="96"/>
      <c r="BN265" s="96"/>
      <c r="BO265" s="96"/>
      <c r="BP265" s="96"/>
      <c r="BQ265" s="96"/>
      <c r="BR265" s="96"/>
      <c r="BS265" s="96"/>
      <c r="BT265" s="96"/>
      <c r="BU265" s="96"/>
      <c r="BV265" s="96"/>
      <c r="BW265" s="96"/>
      <c r="BX265" s="96"/>
      <c r="BY265" s="96"/>
      <c r="BZ265" s="96"/>
      <c r="CA265" s="96"/>
      <c r="CB265" s="96"/>
      <c r="CC265" s="96"/>
      <c r="CD265" s="96"/>
      <c r="CE265" s="96"/>
      <c r="CF265" s="96"/>
      <c r="CG265" s="96"/>
      <c r="CH265" s="96"/>
      <c r="CI265" s="96"/>
      <c r="CJ265" s="96"/>
      <c r="CK265" s="96"/>
      <c r="CL265" s="96"/>
      <c r="CM265" s="96"/>
      <c r="CN265" s="96"/>
      <c r="CO265" s="96"/>
      <c r="CP265" s="96"/>
      <c r="CQ265" s="96"/>
      <c r="CR265" s="96"/>
      <c r="CS265" s="96"/>
    </row>
    <row r="266" spans="4:97" x14ac:dyDescent="0.25">
      <c r="D266" s="96"/>
      <c r="E266" s="96"/>
      <c r="F266" s="96"/>
      <c r="G266" s="96"/>
      <c r="H266" s="96"/>
      <c r="I266" s="96"/>
      <c r="J266" s="96"/>
      <c r="K266" s="96"/>
      <c r="L266" s="96"/>
      <c r="M266" s="96"/>
      <c r="N266" s="96"/>
      <c r="O266" s="96"/>
      <c r="P266" s="96"/>
      <c r="Q266" s="96"/>
      <c r="R266" s="96"/>
      <c r="S266" s="96"/>
      <c r="T266" s="96"/>
      <c r="U266" s="96"/>
      <c r="V266" s="96"/>
      <c r="W266" s="96"/>
      <c r="X266" s="96"/>
      <c r="Y266" s="96"/>
      <c r="Z266" s="96"/>
      <c r="AA266" s="96"/>
      <c r="AB266" s="96"/>
      <c r="AC266" s="96"/>
      <c r="AD266" s="96"/>
      <c r="AE266" s="96"/>
      <c r="AF266" s="96"/>
      <c r="AG266" s="96"/>
      <c r="AH266" s="96"/>
      <c r="AI266" s="96"/>
      <c r="AJ266" s="96"/>
      <c r="AK266" s="96"/>
      <c r="AL266" s="96"/>
      <c r="AM266" s="96"/>
      <c r="AN266" s="96"/>
      <c r="AO266" s="96"/>
      <c r="AP266" s="96"/>
      <c r="AQ266" s="96"/>
      <c r="AR266" s="96"/>
      <c r="AS266" s="96"/>
      <c r="AT266" s="96"/>
      <c r="AU266" s="96"/>
      <c r="AV266" s="96"/>
      <c r="AW266" s="96"/>
      <c r="AX266" s="96"/>
      <c r="AY266" s="96"/>
      <c r="AZ266" s="96"/>
      <c r="BA266" s="96"/>
      <c r="BB266" s="96"/>
      <c r="BC266" s="96"/>
      <c r="BD266" s="96"/>
      <c r="BE266" s="96"/>
      <c r="BF266" s="96"/>
      <c r="BG266" s="96"/>
      <c r="BH266" s="96"/>
      <c r="BI266" s="96"/>
      <c r="BJ266" s="96"/>
      <c r="BK266" s="96"/>
      <c r="BL266" s="96"/>
      <c r="BM266" s="96"/>
      <c r="BN266" s="96"/>
      <c r="BO266" s="96"/>
      <c r="BP266" s="96"/>
      <c r="BQ266" s="96"/>
      <c r="BR266" s="96"/>
      <c r="BS266" s="96"/>
      <c r="BT266" s="96"/>
      <c r="BU266" s="96"/>
      <c r="BV266" s="96"/>
      <c r="BW266" s="96"/>
      <c r="BX266" s="96"/>
      <c r="BY266" s="96"/>
      <c r="BZ266" s="96"/>
      <c r="CA266" s="96"/>
      <c r="CB266" s="96"/>
      <c r="CC266" s="96"/>
      <c r="CD266" s="96"/>
      <c r="CE266" s="96"/>
      <c r="CF266" s="96"/>
      <c r="CG266" s="96"/>
      <c r="CH266" s="96"/>
      <c r="CI266" s="96"/>
      <c r="CJ266" s="96"/>
      <c r="CK266" s="96"/>
      <c r="CL266" s="96"/>
      <c r="CM266" s="96"/>
      <c r="CN266" s="96"/>
      <c r="CO266" s="96"/>
      <c r="CP266" s="96"/>
      <c r="CQ266" s="96"/>
      <c r="CR266" s="96"/>
      <c r="CS266" s="96"/>
    </row>
    <row r="267" spans="4:97" x14ac:dyDescent="0.25">
      <c r="D267" s="96"/>
      <c r="E267" s="96"/>
      <c r="F267" s="96"/>
      <c r="G267" s="96"/>
      <c r="H267" s="96"/>
      <c r="I267" s="96"/>
      <c r="J267" s="96"/>
      <c r="K267" s="96"/>
      <c r="L267" s="96"/>
      <c r="M267" s="96"/>
      <c r="N267" s="96"/>
      <c r="O267" s="96"/>
      <c r="P267" s="96"/>
      <c r="Q267" s="96"/>
      <c r="R267" s="96"/>
      <c r="S267" s="96"/>
      <c r="T267" s="96"/>
      <c r="U267" s="96"/>
      <c r="V267" s="96"/>
      <c r="W267" s="96"/>
      <c r="X267" s="96"/>
      <c r="Y267" s="96"/>
      <c r="Z267" s="96"/>
      <c r="AA267" s="96"/>
      <c r="AB267" s="96"/>
      <c r="AC267" s="96"/>
      <c r="AD267" s="96"/>
      <c r="AE267" s="96"/>
      <c r="AF267" s="96"/>
      <c r="AG267" s="96"/>
      <c r="AH267" s="96"/>
      <c r="AI267" s="96"/>
      <c r="AJ267" s="96"/>
      <c r="AK267" s="96"/>
      <c r="AL267" s="96"/>
      <c r="AM267" s="96"/>
      <c r="AN267" s="96"/>
      <c r="AO267" s="96"/>
      <c r="AP267" s="96"/>
      <c r="AQ267" s="96"/>
      <c r="AR267" s="96"/>
      <c r="AS267" s="96"/>
      <c r="AT267" s="96"/>
      <c r="AU267" s="96"/>
      <c r="AV267" s="96"/>
      <c r="AW267" s="96"/>
      <c r="AX267" s="96"/>
      <c r="AY267" s="96"/>
      <c r="AZ267" s="96"/>
      <c r="BA267" s="96"/>
      <c r="BB267" s="96"/>
      <c r="BC267" s="96"/>
      <c r="BD267" s="96"/>
      <c r="BE267" s="96"/>
      <c r="BF267" s="96"/>
      <c r="BG267" s="96"/>
      <c r="BH267" s="96"/>
      <c r="BI267" s="96"/>
      <c r="BJ267" s="96"/>
      <c r="BK267" s="96"/>
      <c r="BL267" s="96"/>
      <c r="BM267" s="96"/>
      <c r="BN267" s="96"/>
      <c r="BO267" s="96"/>
      <c r="BP267" s="96"/>
      <c r="BQ267" s="96"/>
      <c r="BR267" s="96"/>
      <c r="BS267" s="96"/>
      <c r="BT267" s="96"/>
      <c r="BU267" s="96"/>
      <c r="BV267" s="96"/>
      <c r="BW267" s="96"/>
      <c r="BX267" s="96"/>
      <c r="BY267" s="96"/>
      <c r="BZ267" s="96"/>
      <c r="CA267" s="96"/>
      <c r="CB267" s="96"/>
      <c r="CC267" s="96"/>
      <c r="CD267" s="96"/>
      <c r="CE267" s="96"/>
      <c r="CF267" s="96"/>
      <c r="CG267" s="96"/>
      <c r="CH267" s="96"/>
      <c r="CI267" s="96"/>
      <c r="CJ267" s="96"/>
      <c r="CK267" s="96"/>
      <c r="CL267" s="96"/>
      <c r="CM267" s="96"/>
      <c r="CN267" s="96"/>
      <c r="CO267" s="96"/>
      <c r="CP267" s="96"/>
      <c r="CQ267" s="96"/>
      <c r="CR267" s="96"/>
      <c r="CS267" s="96"/>
    </row>
    <row r="268" spans="4:97" x14ac:dyDescent="0.25">
      <c r="D268" s="96"/>
      <c r="E268" s="96"/>
      <c r="F268" s="96"/>
      <c r="G268" s="96"/>
      <c r="H268" s="96"/>
      <c r="I268" s="96"/>
      <c r="J268" s="96"/>
      <c r="K268" s="96"/>
      <c r="L268" s="96"/>
      <c r="M268" s="96"/>
      <c r="N268" s="96"/>
      <c r="O268" s="96"/>
      <c r="P268" s="96"/>
      <c r="Q268" s="96"/>
      <c r="R268" s="96"/>
      <c r="S268" s="96"/>
      <c r="T268" s="96"/>
      <c r="U268" s="96"/>
      <c r="V268" s="96"/>
      <c r="W268" s="96"/>
      <c r="X268" s="96"/>
      <c r="Y268" s="96"/>
      <c r="Z268" s="96"/>
      <c r="AA268" s="96"/>
      <c r="AB268" s="96"/>
      <c r="AC268" s="96"/>
      <c r="AD268" s="96"/>
      <c r="AE268" s="96"/>
      <c r="AF268" s="96"/>
      <c r="AG268" s="96"/>
      <c r="AH268" s="96"/>
      <c r="AI268" s="96"/>
      <c r="AJ268" s="96"/>
      <c r="AK268" s="96"/>
      <c r="AL268" s="96"/>
      <c r="AM268" s="96"/>
      <c r="AN268" s="96"/>
      <c r="AO268" s="96"/>
      <c r="AP268" s="96"/>
      <c r="AQ268" s="96"/>
      <c r="AR268" s="96"/>
      <c r="AS268" s="96"/>
      <c r="AT268" s="96"/>
      <c r="AU268" s="96"/>
      <c r="AV268" s="96"/>
      <c r="AW268" s="96"/>
      <c r="AX268" s="96"/>
      <c r="AY268" s="96"/>
      <c r="AZ268" s="96"/>
      <c r="BA268" s="96"/>
      <c r="BB268" s="96"/>
      <c r="BC268" s="96"/>
      <c r="BD268" s="96"/>
      <c r="BE268" s="96"/>
      <c r="BF268" s="96"/>
      <c r="BG268" s="96"/>
      <c r="BH268" s="96"/>
      <c r="BI268" s="96"/>
      <c r="BJ268" s="96"/>
      <c r="BK268" s="96"/>
      <c r="BL268" s="96"/>
      <c r="BM268" s="96"/>
      <c r="BN268" s="96"/>
      <c r="BO268" s="96"/>
      <c r="BP268" s="96"/>
      <c r="BQ268" s="96"/>
      <c r="BR268" s="96"/>
      <c r="BS268" s="96"/>
      <c r="BT268" s="96"/>
      <c r="BU268" s="96"/>
      <c r="BV268" s="96"/>
      <c r="BW268" s="96"/>
      <c r="BX268" s="96"/>
      <c r="BY268" s="96"/>
      <c r="BZ268" s="96"/>
      <c r="CA268" s="96"/>
      <c r="CB268" s="96"/>
      <c r="CC268" s="96"/>
      <c r="CD268" s="96"/>
      <c r="CE268" s="96"/>
      <c r="CF268" s="96"/>
      <c r="CG268" s="96"/>
      <c r="CH268" s="96"/>
      <c r="CI268" s="96"/>
      <c r="CJ268" s="96"/>
      <c r="CK268" s="96"/>
      <c r="CL268" s="96"/>
      <c r="CM268" s="96"/>
      <c r="CN268" s="96"/>
      <c r="CO268" s="96"/>
      <c r="CP268" s="96"/>
      <c r="CQ268" s="96"/>
      <c r="CR268" s="96"/>
      <c r="CS268" s="96"/>
    </row>
    <row r="269" spans="4:97" x14ac:dyDescent="0.25">
      <c r="D269" s="96"/>
      <c r="E269" s="96"/>
      <c r="F269" s="96"/>
      <c r="G269" s="96"/>
      <c r="H269" s="96"/>
      <c r="I269" s="96"/>
      <c r="J269" s="96"/>
      <c r="K269" s="96"/>
      <c r="L269" s="96"/>
      <c r="M269" s="96"/>
      <c r="N269" s="96"/>
      <c r="O269" s="96"/>
      <c r="P269" s="96"/>
      <c r="Q269" s="96"/>
      <c r="R269" s="96"/>
      <c r="S269" s="96"/>
      <c r="T269" s="96"/>
      <c r="U269" s="96"/>
      <c r="V269" s="96"/>
      <c r="W269" s="96"/>
      <c r="X269" s="96"/>
      <c r="Y269" s="96"/>
      <c r="Z269" s="96"/>
      <c r="AA269" s="96"/>
      <c r="AB269" s="96"/>
      <c r="AC269" s="96"/>
      <c r="AD269" s="96"/>
      <c r="AE269" s="96"/>
      <c r="AF269" s="96"/>
      <c r="AG269" s="96"/>
      <c r="AH269" s="96"/>
      <c r="AI269" s="96"/>
      <c r="AJ269" s="96"/>
      <c r="AK269" s="96"/>
      <c r="AL269" s="96"/>
      <c r="AM269" s="96"/>
      <c r="AN269" s="96"/>
      <c r="AO269" s="96"/>
      <c r="AP269" s="96"/>
      <c r="AQ269" s="96"/>
      <c r="AR269" s="96"/>
      <c r="AS269" s="96"/>
      <c r="AT269" s="96"/>
      <c r="AU269" s="96"/>
      <c r="AV269" s="96"/>
      <c r="AW269" s="96"/>
      <c r="AX269" s="96"/>
      <c r="AY269" s="96"/>
      <c r="AZ269" s="96"/>
      <c r="BA269" s="96"/>
      <c r="BB269" s="96"/>
      <c r="BC269" s="96"/>
      <c r="BD269" s="96"/>
      <c r="BE269" s="96"/>
      <c r="BF269" s="96"/>
      <c r="BG269" s="96"/>
      <c r="BH269" s="96"/>
      <c r="BI269" s="96"/>
      <c r="BJ269" s="96"/>
      <c r="BK269" s="96"/>
      <c r="BL269" s="96"/>
      <c r="BM269" s="96"/>
      <c r="BN269" s="96"/>
      <c r="BO269" s="96"/>
      <c r="BP269" s="96"/>
      <c r="BQ269" s="96"/>
      <c r="BR269" s="96"/>
      <c r="BS269" s="96"/>
      <c r="BT269" s="96"/>
      <c r="BU269" s="96"/>
      <c r="BV269" s="96"/>
      <c r="BW269" s="96"/>
      <c r="BX269" s="96"/>
      <c r="BY269" s="96"/>
      <c r="BZ269" s="96"/>
      <c r="CA269" s="96"/>
      <c r="CB269" s="96"/>
      <c r="CC269" s="96"/>
      <c r="CD269" s="96"/>
      <c r="CE269" s="96"/>
      <c r="CF269" s="96"/>
      <c r="CG269" s="96"/>
      <c r="CH269" s="96"/>
      <c r="CI269" s="96"/>
      <c r="CJ269" s="96"/>
      <c r="CK269" s="96"/>
      <c r="CL269" s="96"/>
      <c r="CM269" s="96"/>
      <c r="CN269" s="96"/>
      <c r="CO269" s="96"/>
      <c r="CP269" s="96"/>
      <c r="CQ269" s="96"/>
      <c r="CR269" s="96"/>
      <c r="CS269" s="96"/>
    </row>
    <row r="270" spans="4:97" x14ac:dyDescent="0.25">
      <c r="D270" s="96"/>
      <c r="E270" s="96"/>
      <c r="F270" s="96"/>
      <c r="G270" s="96"/>
      <c r="H270" s="96"/>
      <c r="I270" s="96"/>
      <c r="J270" s="96"/>
      <c r="K270" s="96"/>
      <c r="L270" s="96"/>
      <c r="M270" s="96"/>
      <c r="N270" s="96"/>
      <c r="O270" s="96"/>
      <c r="P270" s="96"/>
      <c r="Q270" s="96"/>
      <c r="R270" s="96"/>
      <c r="S270" s="96"/>
      <c r="T270" s="96"/>
      <c r="U270" s="96"/>
      <c r="V270" s="96"/>
      <c r="W270" s="96"/>
      <c r="X270" s="96"/>
      <c r="Y270" s="96"/>
      <c r="Z270" s="96"/>
      <c r="AA270" s="96"/>
      <c r="AB270" s="96"/>
      <c r="AC270" s="96"/>
      <c r="AD270" s="96"/>
      <c r="AE270" s="96"/>
      <c r="AF270" s="96"/>
      <c r="AG270" s="96"/>
      <c r="AH270" s="96"/>
      <c r="AI270" s="96"/>
      <c r="AJ270" s="96"/>
      <c r="AK270" s="96"/>
      <c r="AL270" s="96"/>
      <c r="AM270" s="96"/>
      <c r="AN270" s="96"/>
      <c r="AO270" s="96"/>
      <c r="AP270" s="96"/>
      <c r="AQ270" s="96"/>
      <c r="AR270" s="96"/>
      <c r="AS270" s="96"/>
      <c r="AT270" s="96"/>
      <c r="AU270" s="96"/>
      <c r="AV270" s="96"/>
      <c r="AW270" s="96"/>
      <c r="AX270" s="96"/>
      <c r="AY270" s="96"/>
      <c r="AZ270" s="96"/>
      <c r="BA270" s="96"/>
      <c r="BB270" s="96"/>
      <c r="BC270" s="96"/>
      <c r="BD270" s="96"/>
      <c r="BE270" s="96"/>
      <c r="BF270" s="96"/>
      <c r="BG270" s="96"/>
      <c r="BH270" s="96"/>
      <c r="BI270" s="96"/>
      <c r="BJ270" s="96"/>
      <c r="BK270" s="96"/>
      <c r="BL270" s="96"/>
      <c r="BM270" s="96"/>
      <c r="BN270" s="96"/>
      <c r="BO270" s="96"/>
      <c r="BP270" s="96"/>
      <c r="BQ270" s="96"/>
      <c r="BR270" s="96"/>
      <c r="BS270" s="96"/>
      <c r="BT270" s="96"/>
      <c r="BU270" s="96"/>
      <c r="BV270" s="96"/>
      <c r="BW270" s="96"/>
      <c r="BX270" s="96"/>
      <c r="BY270" s="96"/>
      <c r="BZ270" s="96"/>
      <c r="CA270" s="96"/>
      <c r="CB270" s="96"/>
      <c r="CC270" s="96"/>
      <c r="CD270" s="96"/>
      <c r="CE270" s="96"/>
      <c r="CF270" s="96"/>
      <c r="CG270" s="96"/>
      <c r="CH270" s="96"/>
      <c r="CI270" s="96"/>
      <c r="CJ270" s="96"/>
      <c r="CK270" s="96"/>
      <c r="CL270" s="96"/>
      <c r="CM270" s="96"/>
      <c r="CN270" s="96"/>
      <c r="CO270" s="96"/>
      <c r="CP270" s="96"/>
      <c r="CQ270" s="96"/>
      <c r="CR270" s="96"/>
      <c r="CS270" s="96"/>
    </row>
    <row r="271" spans="4:97" x14ac:dyDescent="0.25">
      <c r="D271" s="96"/>
      <c r="E271" s="96"/>
      <c r="F271" s="96"/>
      <c r="G271" s="96"/>
      <c r="H271" s="96"/>
      <c r="I271" s="96"/>
      <c r="J271" s="96"/>
      <c r="K271" s="96"/>
      <c r="L271" s="96"/>
      <c r="M271" s="96"/>
      <c r="N271" s="96"/>
      <c r="O271" s="96"/>
      <c r="P271" s="96"/>
      <c r="Q271" s="96"/>
      <c r="R271" s="96"/>
      <c r="S271" s="96"/>
      <c r="T271" s="96"/>
      <c r="U271" s="96"/>
      <c r="V271" s="96"/>
      <c r="W271" s="96"/>
      <c r="X271" s="96"/>
      <c r="Y271" s="96"/>
      <c r="Z271" s="96"/>
      <c r="AA271" s="96"/>
      <c r="AB271" s="96"/>
      <c r="AC271" s="96"/>
      <c r="AD271" s="96"/>
      <c r="AE271" s="96"/>
      <c r="AF271" s="96"/>
      <c r="AG271" s="96"/>
      <c r="AH271" s="96"/>
      <c r="AI271" s="96"/>
      <c r="AJ271" s="96"/>
      <c r="AK271" s="96"/>
      <c r="AL271" s="96"/>
      <c r="AM271" s="96"/>
      <c r="AN271" s="96"/>
      <c r="AO271" s="96"/>
      <c r="AP271" s="96"/>
      <c r="AQ271" s="96"/>
      <c r="AR271" s="96"/>
      <c r="AS271" s="96"/>
      <c r="AT271" s="96"/>
      <c r="AU271" s="96"/>
      <c r="AV271" s="96"/>
      <c r="AW271" s="96"/>
      <c r="AX271" s="96"/>
      <c r="AY271" s="96"/>
      <c r="AZ271" s="96"/>
      <c r="BA271" s="96"/>
      <c r="BB271" s="96"/>
      <c r="BC271" s="96"/>
      <c r="BD271" s="96"/>
      <c r="BE271" s="96"/>
      <c r="BF271" s="96"/>
      <c r="BG271" s="96"/>
      <c r="BH271" s="96"/>
      <c r="BI271" s="96"/>
      <c r="BJ271" s="96"/>
      <c r="BK271" s="96"/>
      <c r="BL271" s="96"/>
      <c r="BM271" s="96"/>
      <c r="BN271" s="96"/>
      <c r="BO271" s="96"/>
      <c r="BP271" s="96"/>
      <c r="BQ271" s="96"/>
      <c r="BR271" s="96"/>
      <c r="BS271" s="96"/>
      <c r="BT271" s="96"/>
      <c r="BU271" s="96"/>
      <c r="BV271" s="96"/>
      <c r="BW271" s="96"/>
      <c r="BX271" s="96"/>
      <c r="BY271" s="96"/>
      <c r="BZ271" s="96"/>
      <c r="CA271" s="96"/>
      <c r="CB271" s="96"/>
      <c r="CC271" s="96"/>
      <c r="CD271" s="96"/>
      <c r="CE271" s="96"/>
      <c r="CF271" s="96"/>
      <c r="CG271" s="96"/>
      <c r="CH271" s="96"/>
      <c r="CI271" s="96"/>
      <c r="CJ271" s="96"/>
      <c r="CK271" s="96"/>
      <c r="CL271" s="96"/>
      <c r="CM271" s="96"/>
      <c r="CN271" s="96"/>
      <c r="CO271" s="96"/>
      <c r="CP271" s="96"/>
      <c r="CQ271" s="96"/>
      <c r="CR271" s="96"/>
      <c r="CS271" s="96"/>
    </row>
    <row r="272" spans="4:97" x14ac:dyDescent="0.25">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c r="AB272" s="96"/>
      <c r="AC272" s="96"/>
      <c r="AD272" s="96"/>
      <c r="AE272" s="96"/>
      <c r="AF272" s="96"/>
      <c r="AG272" s="96"/>
      <c r="AH272" s="96"/>
      <c r="AI272" s="96"/>
      <c r="AJ272" s="96"/>
      <c r="AK272" s="96"/>
      <c r="AL272" s="96"/>
      <c r="AM272" s="96"/>
      <c r="AN272" s="96"/>
      <c r="AO272" s="96"/>
      <c r="AP272" s="96"/>
      <c r="AQ272" s="96"/>
      <c r="AR272" s="96"/>
      <c r="AS272" s="96"/>
      <c r="AT272" s="96"/>
      <c r="AU272" s="96"/>
      <c r="AV272" s="96"/>
      <c r="AW272" s="96"/>
      <c r="AX272" s="96"/>
      <c r="AY272" s="96"/>
      <c r="AZ272" s="96"/>
      <c r="BA272" s="96"/>
      <c r="BB272" s="96"/>
      <c r="BC272" s="96"/>
      <c r="BD272" s="96"/>
      <c r="BE272" s="96"/>
      <c r="BF272" s="96"/>
      <c r="BG272" s="96"/>
      <c r="BH272" s="96"/>
      <c r="BI272" s="96"/>
      <c r="BJ272" s="96"/>
      <c r="BK272" s="96"/>
      <c r="BL272" s="96"/>
      <c r="BM272" s="96"/>
      <c r="BN272" s="96"/>
      <c r="BO272" s="96"/>
      <c r="BP272" s="96"/>
      <c r="BQ272" s="96"/>
      <c r="BR272" s="96"/>
      <c r="BS272" s="96"/>
      <c r="BT272" s="96"/>
      <c r="BU272" s="96"/>
      <c r="BV272" s="96"/>
      <c r="BW272" s="96"/>
      <c r="BX272" s="96"/>
      <c r="BY272" s="96"/>
      <c r="BZ272" s="96"/>
      <c r="CA272" s="96"/>
      <c r="CB272" s="96"/>
      <c r="CC272" s="96"/>
      <c r="CD272" s="96"/>
      <c r="CE272" s="96"/>
      <c r="CF272" s="96"/>
      <c r="CG272" s="96"/>
      <c r="CH272" s="96"/>
      <c r="CI272" s="96"/>
      <c r="CJ272" s="96"/>
      <c r="CK272" s="96"/>
      <c r="CL272" s="96"/>
      <c r="CM272" s="96"/>
      <c r="CN272" s="96"/>
      <c r="CO272" s="96"/>
      <c r="CP272" s="96"/>
      <c r="CQ272" s="96"/>
      <c r="CR272" s="96"/>
      <c r="CS272" s="96"/>
    </row>
    <row r="273" spans="4:97" x14ac:dyDescent="0.25">
      <c r="D273" s="96"/>
      <c r="E273" s="96"/>
      <c r="F273" s="96"/>
      <c r="G273" s="96"/>
      <c r="H273" s="96"/>
      <c r="I273" s="96"/>
      <c r="J273" s="96"/>
      <c r="K273" s="96"/>
      <c r="L273" s="96"/>
      <c r="M273" s="96"/>
      <c r="N273" s="96"/>
      <c r="O273" s="96"/>
      <c r="P273" s="96"/>
      <c r="Q273" s="96"/>
      <c r="R273" s="96"/>
      <c r="S273" s="96"/>
      <c r="T273" s="96"/>
      <c r="U273" s="96"/>
      <c r="V273" s="96"/>
      <c r="W273" s="96"/>
      <c r="X273" s="96"/>
      <c r="Y273" s="96"/>
      <c r="Z273" s="96"/>
      <c r="AA273" s="96"/>
      <c r="AB273" s="96"/>
      <c r="AC273" s="96"/>
      <c r="AD273" s="96"/>
      <c r="AE273" s="96"/>
      <c r="AF273" s="96"/>
      <c r="AG273" s="96"/>
      <c r="AH273" s="96"/>
      <c r="AI273" s="96"/>
      <c r="AJ273" s="96"/>
      <c r="AK273" s="96"/>
      <c r="AL273" s="96"/>
      <c r="AM273" s="96"/>
      <c r="AN273" s="96"/>
      <c r="AO273" s="96"/>
      <c r="AP273" s="96"/>
      <c r="AQ273" s="96"/>
      <c r="AR273" s="96"/>
      <c r="AS273" s="96"/>
      <c r="AT273" s="96"/>
      <c r="AU273" s="96"/>
      <c r="AV273" s="96"/>
      <c r="AW273" s="96"/>
      <c r="AX273" s="96"/>
      <c r="AY273" s="96"/>
      <c r="AZ273" s="96"/>
      <c r="BA273" s="96"/>
      <c r="BB273" s="96"/>
      <c r="BC273" s="96"/>
      <c r="BD273" s="96"/>
      <c r="BE273" s="96"/>
      <c r="BF273" s="96"/>
      <c r="BG273" s="96"/>
      <c r="BH273" s="96"/>
      <c r="BI273" s="96"/>
      <c r="BJ273" s="96"/>
      <c r="BK273" s="96"/>
      <c r="BL273" s="96"/>
      <c r="BM273" s="96"/>
      <c r="BN273" s="96"/>
      <c r="BO273" s="96"/>
      <c r="BP273" s="96"/>
      <c r="BQ273" s="96"/>
      <c r="BR273" s="96"/>
      <c r="BS273" s="96"/>
      <c r="BT273" s="96"/>
      <c r="BU273" s="96"/>
      <c r="BV273" s="96"/>
      <c r="BW273" s="96"/>
      <c r="BX273" s="96"/>
      <c r="BY273" s="96"/>
      <c r="BZ273" s="96"/>
      <c r="CA273" s="96"/>
      <c r="CB273" s="96"/>
      <c r="CC273" s="96"/>
      <c r="CD273" s="96"/>
      <c r="CE273" s="96"/>
      <c r="CF273" s="96"/>
      <c r="CG273" s="96"/>
      <c r="CH273" s="96"/>
      <c r="CI273" s="96"/>
      <c r="CJ273" s="96"/>
      <c r="CK273" s="96"/>
      <c r="CL273" s="96"/>
      <c r="CM273" s="96"/>
      <c r="CN273" s="96"/>
      <c r="CO273" s="96"/>
      <c r="CP273" s="96"/>
      <c r="CQ273" s="96"/>
      <c r="CR273" s="96"/>
      <c r="CS273" s="96"/>
    </row>
    <row r="274" spans="4:97" x14ac:dyDescent="0.25">
      <c r="D274" s="96"/>
      <c r="E274" s="96"/>
      <c r="F274" s="96"/>
      <c r="G274" s="96"/>
      <c r="H274" s="96"/>
      <c r="I274" s="96"/>
      <c r="J274" s="96"/>
      <c r="K274" s="96"/>
      <c r="L274" s="96"/>
      <c r="M274" s="96"/>
      <c r="N274" s="96"/>
      <c r="O274" s="96"/>
      <c r="P274" s="96"/>
      <c r="Q274" s="96"/>
      <c r="R274" s="96"/>
      <c r="S274" s="96"/>
      <c r="T274" s="96"/>
      <c r="U274" s="96"/>
      <c r="V274" s="96"/>
      <c r="W274" s="96"/>
      <c r="X274" s="96"/>
      <c r="Y274" s="96"/>
      <c r="Z274" s="96"/>
      <c r="AA274" s="96"/>
      <c r="AB274" s="96"/>
      <c r="AC274" s="96"/>
      <c r="AD274" s="96"/>
      <c r="AE274" s="96"/>
      <c r="AF274" s="96"/>
      <c r="AG274" s="96"/>
      <c r="AH274" s="96"/>
      <c r="AI274" s="96"/>
      <c r="AJ274" s="96"/>
      <c r="AK274" s="96"/>
      <c r="AL274" s="96"/>
      <c r="AM274" s="96"/>
      <c r="AN274" s="96"/>
      <c r="AO274" s="96"/>
      <c r="AP274" s="96"/>
      <c r="AQ274" s="96"/>
      <c r="AR274" s="96"/>
      <c r="AS274" s="96"/>
      <c r="AT274" s="96"/>
      <c r="AU274" s="96"/>
      <c r="AV274" s="96"/>
      <c r="AW274" s="96"/>
      <c r="AX274" s="96"/>
      <c r="AY274" s="96"/>
      <c r="AZ274" s="96"/>
      <c r="BA274" s="96"/>
      <c r="BB274" s="96"/>
      <c r="BC274" s="96"/>
      <c r="BD274" s="96"/>
      <c r="BE274" s="96"/>
      <c r="BF274" s="96"/>
      <c r="BG274" s="96"/>
      <c r="BH274" s="96"/>
      <c r="BI274" s="96"/>
      <c r="BJ274" s="96"/>
      <c r="BK274" s="96"/>
      <c r="BL274" s="96"/>
      <c r="BM274" s="96"/>
      <c r="BN274" s="96"/>
      <c r="BO274" s="96"/>
      <c r="BP274" s="96"/>
      <c r="BQ274" s="96"/>
      <c r="BR274" s="96"/>
      <c r="BS274" s="96"/>
      <c r="BT274" s="96"/>
      <c r="BU274" s="96"/>
      <c r="BV274" s="96"/>
      <c r="BW274" s="96"/>
      <c r="BX274" s="96"/>
      <c r="BY274" s="96"/>
      <c r="BZ274" s="96"/>
      <c r="CA274" s="96"/>
      <c r="CB274" s="96"/>
      <c r="CC274" s="96"/>
      <c r="CD274" s="96"/>
      <c r="CE274" s="96"/>
      <c r="CF274" s="96"/>
      <c r="CG274" s="96"/>
      <c r="CH274" s="96"/>
      <c r="CI274" s="96"/>
      <c r="CJ274" s="96"/>
      <c r="CK274" s="96"/>
      <c r="CL274" s="96"/>
      <c r="CM274" s="96"/>
      <c r="CN274" s="96"/>
      <c r="CO274" s="96"/>
      <c r="CP274" s="96"/>
      <c r="CQ274" s="96"/>
      <c r="CR274" s="96"/>
      <c r="CS274" s="96"/>
    </row>
    <row r="275" spans="4:97" x14ac:dyDescent="0.25">
      <c r="D275" s="96"/>
      <c r="E275" s="96"/>
      <c r="F275" s="96"/>
      <c r="G275" s="96"/>
      <c r="H275" s="96"/>
      <c r="I275" s="96"/>
      <c r="J275" s="96"/>
      <c r="K275" s="96"/>
      <c r="L275" s="96"/>
      <c r="M275" s="96"/>
      <c r="N275" s="96"/>
      <c r="O275" s="96"/>
      <c r="P275" s="96"/>
      <c r="Q275" s="96"/>
      <c r="R275" s="96"/>
      <c r="S275" s="96"/>
      <c r="T275" s="96"/>
      <c r="U275" s="96"/>
      <c r="V275" s="96"/>
      <c r="W275" s="96"/>
      <c r="X275" s="96"/>
      <c r="Y275" s="96"/>
      <c r="Z275" s="96"/>
      <c r="AA275" s="96"/>
      <c r="AB275" s="96"/>
      <c r="AC275" s="96"/>
      <c r="AD275" s="96"/>
      <c r="AE275" s="96"/>
      <c r="AF275" s="96"/>
      <c r="AG275" s="96"/>
      <c r="AH275" s="96"/>
      <c r="AI275" s="96"/>
      <c r="AJ275" s="96"/>
      <c r="AK275" s="96"/>
      <c r="AL275" s="96"/>
      <c r="AM275" s="96"/>
      <c r="AN275" s="96"/>
      <c r="AO275" s="96"/>
      <c r="AP275" s="96"/>
      <c r="AQ275" s="96"/>
      <c r="AR275" s="96"/>
      <c r="AS275" s="96"/>
      <c r="AT275" s="96"/>
      <c r="AU275" s="96"/>
      <c r="AV275" s="96"/>
      <c r="AW275" s="96"/>
      <c r="AX275" s="96"/>
      <c r="AY275" s="96"/>
      <c r="AZ275" s="96"/>
      <c r="BA275" s="96"/>
      <c r="BB275" s="96"/>
      <c r="BC275" s="96"/>
      <c r="BD275" s="96"/>
      <c r="BE275" s="96"/>
      <c r="BF275" s="96"/>
      <c r="BG275" s="96"/>
      <c r="BH275" s="96"/>
      <c r="BI275" s="96"/>
      <c r="BJ275" s="96"/>
      <c r="BK275" s="96"/>
      <c r="BL275" s="96"/>
      <c r="BM275" s="96"/>
      <c r="BN275" s="96"/>
      <c r="BO275" s="96"/>
      <c r="BP275" s="96"/>
      <c r="BQ275" s="96"/>
      <c r="BR275" s="96"/>
      <c r="BS275" s="96"/>
      <c r="BT275" s="96"/>
      <c r="BU275" s="96"/>
      <c r="BV275" s="96"/>
      <c r="BW275" s="96"/>
      <c r="BX275" s="96"/>
      <c r="BY275" s="96"/>
      <c r="BZ275" s="96"/>
      <c r="CA275" s="96"/>
      <c r="CB275" s="96"/>
      <c r="CC275" s="96"/>
      <c r="CD275" s="96"/>
      <c r="CE275" s="96"/>
      <c r="CF275" s="96"/>
      <c r="CG275" s="96"/>
      <c r="CH275" s="96"/>
      <c r="CI275" s="96"/>
      <c r="CJ275" s="96"/>
      <c r="CK275" s="96"/>
      <c r="CL275" s="96"/>
      <c r="CM275" s="96"/>
      <c r="CN275" s="96"/>
      <c r="CO275" s="96"/>
      <c r="CP275" s="96"/>
      <c r="CQ275" s="96"/>
      <c r="CR275" s="96"/>
      <c r="CS275" s="96"/>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rgb="FFFFFF00"/>
  </sheetPr>
  <dimension ref="A1:R166"/>
  <sheetViews>
    <sheetView zoomScaleNormal="100" workbookViewId="0">
      <pane ySplit="6" topLeftCell="A7" activePane="bottomLeft" state="frozenSplit"/>
      <selection activeCell="C5" sqref="C5"/>
      <selection pane="bottomLeft" activeCell="C3" sqref="C3"/>
    </sheetView>
  </sheetViews>
  <sheetFormatPr defaultColWidth="11.453125" defaultRowHeight="10" x14ac:dyDescent="0.2"/>
  <cols>
    <col min="1" max="1" width="41.453125" style="96" bestFit="1" customWidth="1"/>
    <col min="2" max="3" width="47.7265625" style="96" bestFit="1" customWidth="1"/>
    <col min="4" max="4" width="27.7265625" style="96" bestFit="1" customWidth="1"/>
    <col min="5" max="5" width="70.81640625" style="96" customWidth="1"/>
    <col min="6" max="6" width="2.26953125" style="96" customWidth="1"/>
    <col min="7" max="7" width="11.453125" style="96"/>
    <col min="8" max="8" width="15.1796875" style="96" bestFit="1" customWidth="1"/>
    <col min="9" max="11" width="11.453125" style="96"/>
    <col min="12" max="12" width="17" style="96" bestFit="1" customWidth="1"/>
    <col min="13" max="13" width="13.7265625" style="96" bestFit="1" customWidth="1"/>
    <col min="14" max="14" width="14.1796875" style="96" bestFit="1" customWidth="1"/>
    <col min="15" max="16384" width="11.453125" style="96"/>
  </cols>
  <sheetData>
    <row r="1" spans="1:18" x14ac:dyDescent="0.2">
      <c r="A1" s="96" t="s">
        <v>155</v>
      </c>
      <c r="B1" s="96" t="s">
        <v>156</v>
      </c>
    </row>
    <row r="2" spans="1:18" x14ac:dyDescent="0.2">
      <c r="A2" s="96" t="s">
        <v>157</v>
      </c>
      <c r="B2" s="96" t="s">
        <v>158</v>
      </c>
    </row>
    <row r="3" spans="1:18" x14ac:dyDescent="0.2">
      <c r="A3" s="96" t="s">
        <v>159</v>
      </c>
      <c r="B3" s="96" t="s">
        <v>160</v>
      </c>
    </row>
    <row r="4" spans="1:18" x14ac:dyDescent="0.2">
      <c r="A4" s="96" t="s">
        <v>161</v>
      </c>
      <c r="B4" s="96" t="s">
        <v>162</v>
      </c>
    </row>
    <row r="5" spans="1:18" ht="10.5" thickBot="1" x14ac:dyDescent="0.25"/>
    <row r="6" spans="1:18" ht="10.5" thickTop="1" x14ac:dyDescent="0.2">
      <c r="A6" s="99" t="s">
        <v>154</v>
      </c>
      <c r="B6" s="99" t="s">
        <v>119</v>
      </c>
      <c r="C6" s="99" t="s">
        <v>14</v>
      </c>
      <c r="D6" s="99" t="s">
        <v>51</v>
      </c>
      <c r="E6" s="216" t="s">
        <v>413</v>
      </c>
      <c r="F6" s="99"/>
    </row>
    <row r="7" spans="1:18" x14ac:dyDescent="0.2">
      <c r="E7" s="217"/>
    </row>
    <row r="8" spans="1:18" x14ac:dyDescent="0.2">
      <c r="A8" s="100" t="s">
        <v>153</v>
      </c>
      <c r="B8" s="98" t="s">
        <v>14</v>
      </c>
      <c r="E8" s="217"/>
    </row>
    <row r="9" spans="1:18" x14ac:dyDescent="0.2">
      <c r="B9" s="98" t="s">
        <v>51</v>
      </c>
      <c r="E9" s="217"/>
    </row>
    <row r="10" spans="1:18" x14ac:dyDescent="0.2">
      <c r="B10" s="98" t="s">
        <v>413</v>
      </c>
      <c r="E10" s="217"/>
    </row>
    <row r="11" spans="1:18" x14ac:dyDescent="0.2">
      <c r="E11" s="217"/>
    </row>
    <row r="12" spans="1:18" x14ac:dyDescent="0.2">
      <c r="A12" s="100" t="s">
        <v>171</v>
      </c>
      <c r="B12" s="98" t="str">
        <f>IF(val.SelectedLanguage="Deutsch",C12,IF(val.SelectedLanguage="English",D12,E12))</f>
        <v>Ja</v>
      </c>
      <c r="C12" s="96" t="s">
        <v>128</v>
      </c>
      <c r="D12" s="96" t="s">
        <v>169</v>
      </c>
      <c r="E12" s="217" t="s">
        <v>414</v>
      </c>
      <c r="I12" s="96" t="s">
        <v>132</v>
      </c>
      <c r="J12" s="96" t="s">
        <v>133</v>
      </c>
    </row>
    <row r="13" spans="1:18" x14ac:dyDescent="0.2">
      <c r="B13" s="98" t="str">
        <f>IF(val.SelectedLanguage="Deutsch",C13,IF(val.SelectedLanguage="English",D13,E13))</f>
        <v>Nein</v>
      </c>
      <c r="C13" s="96" t="s">
        <v>129</v>
      </c>
      <c r="D13" s="96" t="s">
        <v>170</v>
      </c>
      <c r="E13" s="217" t="s">
        <v>415</v>
      </c>
      <c r="H13" s="97" t="s">
        <v>179</v>
      </c>
      <c r="I13" s="96" t="s">
        <v>134</v>
      </c>
      <c r="J13" s="96" t="s">
        <v>135</v>
      </c>
      <c r="L13" s="97" t="s">
        <v>116</v>
      </c>
      <c r="M13" s="96" t="str">
        <f t="shared" ref="M13:M30" si="0">N13&amp;" "&amp;IF(val.SelectedLanguage="Deutsch",O13,P13)</f>
        <v>AT Österreich</v>
      </c>
      <c r="N13" s="96" t="s">
        <v>89</v>
      </c>
      <c r="O13" s="96" t="s">
        <v>93</v>
      </c>
      <c r="P13" s="96" t="s">
        <v>93</v>
      </c>
      <c r="Q13" s="96" t="s">
        <v>89</v>
      </c>
      <c r="R13" s="96" t="s">
        <v>143</v>
      </c>
    </row>
    <row r="14" spans="1:18" x14ac:dyDescent="0.2">
      <c r="E14" s="217"/>
      <c r="H14" s="97" t="s">
        <v>142</v>
      </c>
      <c r="I14" s="96" t="s">
        <v>139</v>
      </c>
      <c r="J14" s="96" t="s">
        <v>136</v>
      </c>
      <c r="L14" s="97" t="s">
        <v>117</v>
      </c>
      <c r="M14" s="96" t="str">
        <f t="shared" si="0"/>
        <v>AU Australien</v>
      </c>
      <c r="N14" s="96" t="s">
        <v>66</v>
      </c>
      <c r="O14" s="96" t="s">
        <v>94</v>
      </c>
      <c r="P14" s="96" t="s">
        <v>91</v>
      </c>
      <c r="Q14" s="96" t="s">
        <v>66</v>
      </c>
      <c r="R14" s="96" t="s">
        <v>91</v>
      </c>
    </row>
    <row r="15" spans="1:18" x14ac:dyDescent="0.2">
      <c r="A15" s="100" t="s">
        <v>232</v>
      </c>
      <c r="B15" s="98" t="str">
        <f>IF(val.SelectedLanguage="Deutsch",C15,IF(val.SelectedLanguage="English",D15,E15))</f>
        <v>.</v>
      </c>
      <c r="C15" s="96" t="s">
        <v>55</v>
      </c>
      <c r="D15" s="96" t="s">
        <v>55</v>
      </c>
      <c r="E15" s="217" t="s">
        <v>55</v>
      </c>
      <c r="I15" s="96" t="s">
        <v>137</v>
      </c>
      <c r="J15" s="96" t="s">
        <v>138</v>
      </c>
      <c r="M15" s="96" t="str">
        <f t="shared" si="0"/>
        <v>BE Belgien</v>
      </c>
      <c r="N15" s="96" t="s">
        <v>81</v>
      </c>
      <c r="O15" s="96" t="s">
        <v>95</v>
      </c>
      <c r="P15" s="96" t="s">
        <v>92</v>
      </c>
      <c r="Q15" s="96" t="s">
        <v>81</v>
      </c>
      <c r="R15" s="96" t="s">
        <v>92</v>
      </c>
    </row>
    <row r="16" spans="1:18" x14ac:dyDescent="0.2">
      <c r="A16" s="100" t="s">
        <v>333</v>
      </c>
      <c r="B16" s="98" t="str">
        <f>IF(val.SelectedLanguage="Deutsch",C16,IF(val.SelectedLanguage="English",D16,E16))</f>
        <v>Umsatz- und Risikofragebogen zur Luftfahrt Produkthaftpflicht Versicherung</v>
      </c>
      <c r="C16" s="96" t="s">
        <v>54</v>
      </c>
      <c r="D16" s="96" t="s">
        <v>393</v>
      </c>
      <c r="E16" s="217" t="s">
        <v>704</v>
      </c>
      <c r="I16" s="96" t="s">
        <v>140</v>
      </c>
      <c r="J16" s="96" t="s">
        <v>141</v>
      </c>
      <c r="M16" s="96" t="str">
        <f>N16&amp;" "&amp;IF(val.SelectedLanguage="Deutsch",O16,P16)</f>
        <v>CH Schweiz</v>
      </c>
      <c r="N16" s="96" t="s">
        <v>67</v>
      </c>
      <c r="O16" s="96" t="s">
        <v>96</v>
      </c>
      <c r="P16" s="96" t="s">
        <v>97</v>
      </c>
      <c r="Q16" s="96" t="s">
        <v>67</v>
      </c>
      <c r="R16" s="96" t="s">
        <v>96</v>
      </c>
    </row>
    <row r="17" spans="1:18" x14ac:dyDescent="0.2">
      <c r="A17" s="100" t="s">
        <v>334</v>
      </c>
      <c r="B17" s="98" t="str">
        <f>IF(val.SelectedLanguage="Deutsch",C17,IF(val.SelectedLanguage="English",D17,E17))</f>
        <v>im Rahmen des Airbus SE Zulieferer Versicherungsprogramms</v>
      </c>
      <c r="C17" s="96" t="s">
        <v>480</v>
      </c>
      <c r="D17" s="96" t="s">
        <v>481</v>
      </c>
      <c r="E17" s="217" t="s">
        <v>705</v>
      </c>
      <c r="M17" s="96" t="str">
        <f t="shared" si="0"/>
        <v>CZ Tschechien</v>
      </c>
      <c r="N17" s="96" t="s">
        <v>148</v>
      </c>
      <c r="O17" s="96" t="s">
        <v>149</v>
      </c>
      <c r="P17" s="96" t="s">
        <v>144</v>
      </c>
      <c r="Q17" s="96" t="s">
        <v>148</v>
      </c>
      <c r="R17" s="96" t="s">
        <v>144</v>
      </c>
    </row>
    <row r="18" spans="1:18" x14ac:dyDescent="0.2">
      <c r="A18" s="100" t="s">
        <v>267</v>
      </c>
      <c r="B18" s="98" t="str">
        <f>IF(val.SelectedLanguage="Deutsch",C18,IF(val.SelectedLanguage="English",D18,E18))</f>
        <v>Vielen Dank für das Ausfüllen dieses Fragebogens! Senden Sie ihn bitte unbedingt als EXCEL-Datei an uns!</v>
      </c>
      <c r="C18" s="96" t="s">
        <v>268</v>
      </c>
      <c r="D18" s="96" t="s">
        <v>402</v>
      </c>
      <c r="E18" s="217" t="s">
        <v>706</v>
      </c>
      <c r="M18" s="96" t="str">
        <f t="shared" si="0"/>
        <v>DE Deutschland</v>
      </c>
      <c r="N18" s="96" t="s">
        <v>79</v>
      </c>
      <c r="O18" s="96" t="s">
        <v>98</v>
      </c>
      <c r="P18" s="96" t="s">
        <v>98</v>
      </c>
      <c r="Q18" s="96" t="s">
        <v>79</v>
      </c>
      <c r="R18" s="96" t="s">
        <v>145</v>
      </c>
    </row>
    <row r="19" spans="1:18" x14ac:dyDescent="0.2">
      <c r="E19" s="217"/>
      <c r="I19" s="97" t="s">
        <v>231</v>
      </c>
      <c r="M19" s="96" t="str">
        <f t="shared" si="0"/>
        <v>DK Dänemark</v>
      </c>
      <c r="N19" s="96" t="s">
        <v>88</v>
      </c>
      <c r="O19" s="96" t="s">
        <v>99</v>
      </c>
      <c r="P19" s="96" t="s">
        <v>73</v>
      </c>
      <c r="Q19" s="96" t="s">
        <v>88</v>
      </c>
      <c r="R19" s="96" t="s">
        <v>73</v>
      </c>
    </row>
    <row r="20" spans="1:18" x14ac:dyDescent="0.2">
      <c r="E20" s="217"/>
      <c r="I20" s="96">
        <v>5</v>
      </c>
      <c r="M20" s="96" t="str">
        <f t="shared" si="0"/>
        <v>ES Spanien</v>
      </c>
      <c r="N20" s="96" t="s">
        <v>84</v>
      </c>
      <c r="O20" s="96" t="s">
        <v>100</v>
      </c>
      <c r="P20" s="96" t="s">
        <v>101</v>
      </c>
      <c r="Q20" s="96" t="s">
        <v>84</v>
      </c>
      <c r="R20" s="96" t="s">
        <v>101</v>
      </c>
    </row>
    <row r="21" spans="1:18" x14ac:dyDescent="0.2">
      <c r="A21" s="102" t="s">
        <v>164</v>
      </c>
      <c r="B21" s="101" t="str">
        <f>IF(val.SelectedLanguage="Deutsch",C21,IF(val.SelectedLanguage="English",D21,E21))</f>
        <v>1. Angebotsumfang</v>
      </c>
      <c r="C21" s="101" t="s">
        <v>27</v>
      </c>
      <c r="D21" s="101" t="s">
        <v>118</v>
      </c>
      <c r="E21" s="218" t="s">
        <v>707</v>
      </c>
      <c r="F21" s="101"/>
      <c r="I21" s="96">
        <v>20</v>
      </c>
      <c r="M21" s="96" t="str">
        <f t="shared" si="0"/>
        <v>FI Finnland</v>
      </c>
      <c r="N21" s="96" t="s">
        <v>77</v>
      </c>
      <c r="O21" s="96" t="s">
        <v>102</v>
      </c>
      <c r="P21" s="96" t="s">
        <v>103</v>
      </c>
      <c r="Q21" s="96" t="s">
        <v>77</v>
      </c>
      <c r="R21" s="96" t="s">
        <v>103</v>
      </c>
    </row>
    <row r="22" spans="1:18" x14ac:dyDescent="0.2">
      <c r="A22" s="100" t="s">
        <v>56</v>
      </c>
      <c r="B22" s="98" t="str">
        <f>IF(val.SelectedLanguage="Deutsch",C22,IF(val.SelectedLanguage="English",D22,E22))</f>
        <v>Bitte wählen Sie die gewünschte Angebotsvariante aus:</v>
      </c>
      <c r="C22" s="96" t="s">
        <v>57</v>
      </c>
      <c r="D22" s="96" t="s">
        <v>58</v>
      </c>
      <c r="E22" s="217" t="s">
        <v>708</v>
      </c>
      <c r="I22" s="96">
        <v>50</v>
      </c>
      <c r="M22" s="96" t="str">
        <f t="shared" si="0"/>
        <v>FR Frankreich</v>
      </c>
      <c r="N22" s="96" t="s">
        <v>80</v>
      </c>
      <c r="O22" s="96" t="s">
        <v>104</v>
      </c>
      <c r="P22" s="96" t="s">
        <v>72</v>
      </c>
      <c r="Q22" s="96" t="s">
        <v>80</v>
      </c>
      <c r="R22" s="96" t="s">
        <v>72</v>
      </c>
    </row>
    <row r="23" spans="1:18" x14ac:dyDescent="0.2">
      <c r="E23" s="217"/>
      <c r="I23" s="96">
        <v>100</v>
      </c>
      <c r="M23" s="96" t="str">
        <f t="shared" si="0"/>
        <v>IL Israel</v>
      </c>
      <c r="N23" s="96" t="s">
        <v>85</v>
      </c>
      <c r="O23" s="96" t="s">
        <v>69</v>
      </c>
      <c r="P23" s="96" t="s">
        <v>69</v>
      </c>
      <c r="Q23" s="96" t="s">
        <v>85</v>
      </c>
      <c r="R23" s="96" t="s">
        <v>69</v>
      </c>
    </row>
    <row r="24" spans="1:18" x14ac:dyDescent="0.2">
      <c r="E24" s="217"/>
      <c r="I24" s="96">
        <v>150</v>
      </c>
      <c r="M24" s="96" t="str">
        <f t="shared" si="0"/>
        <v>IN Indien</v>
      </c>
      <c r="N24" s="96" t="s">
        <v>82</v>
      </c>
      <c r="O24" s="96" t="s">
        <v>65</v>
      </c>
      <c r="P24" s="96" t="s">
        <v>106</v>
      </c>
      <c r="Q24" s="96" t="s">
        <v>82</v>
      </c>
      <c r="R24" s="96" t="s">
        <v>106</v>
      </c>
    </row>
    <row r="25" spans="1:18" x14ac:dyDescent="0.2">
      <c r="A25" s="100" t="s">
        <v>163</v>
      </c>
      <c r="B25" s="98" t="str">
        <f>IF(val.SelectedLanguage="Deutsch",C25,IF(val.SelectedLanguage="English",D25,E25))</f>
        <v>Neuangebot</v>
      </c>
      <c r="C25" s="96" t="s">
        <v>19</v>
      </c>
      <c r="D25" s="96" t="s">
        <v>52</v>
      </c>
      <c r="E25" s="217" t="s">
        <v>709</v>
      </c>
      <c r="I25" s="96">
        <v>250</v>
      </c>
      <c r="M25" s="96" t="str">
        <f t="shared" si="0"/>
        <v>IT Italien</v>
      </c>
      <c r="N25" s="96" t="s">
        <v>83</v>
      </c>
      <c r="O25" s="96" t="s">
        <v>105</v>
      </c>
      <c r="P25" s="96" t="s">
        <v>76</v>
      </c>
      <c r="Q25" s="96" t="s">
        <v>83</v>
      </c>
      <c r="R25" s="96" t="s">
        <v>76</v>
      </c>
    </row>
    <row r="26" spans="1:18" x14ac:dyDescent="0.2">
      <c r="B26" s="98" t="str">
        <f>IF(val.SelectedLanguage="Deutsch",C26,IF(val.SelectedLanguage="English",D26,E26))</f>
        <v>Vertragsverlängerung</v>
      </c>
      <c r="C26" s="96" t="s">
        <v>20</v>
      </c>
      <c r="D26" s="96" t="s">
        <v>53</v>
      </c>
      <c r="E26" s="217" t="s">
        <v>710</v>
      </c>
      <c r="I26" s="96">
        <v>300</v>
      </c>
      <c r="M26" s="96" t="str">
        <f t="shared" si="0"/>
        <v>NL Niederlande</v>
      </c>
      <c r="N26" s="96" t="s">
        <v>68</v>
      </c>
      <c r="O26" s="96" t="s">
        <v>107</v>
      </c>
      <c r="P26" s="96" t="s">
        <v>75</v>
      </c>
      <c r="Q26" s="96" t="s">
        <v>68</v>
      </c>
      <c r="R26" s="96" t="s">
        <v>75</v>
      </c>
    </row>
    <row r="27" spans="1:18" x14ac:dyDescent="0.2">
      <c r="B27" s="98" t="str">
        <f>IF(val.SelectedLanguage="Deutsch",C27,IF(val.SelectedLanguage="English",D27,E27))</f>
        <v>Nachhaftungsversicherung</v>
      </c>
      <c r="C27" s="96" t="s">
        <v>21</v>
      </c>
      <c r="D27" s="96" t="s">
        <v>123</v>
      </c>
      <c r="E27" s="217" t="s">
        <v>711</v>
      </c>
      <c r="I27" s="96">
        <v>500</v>
      </c>
      <c r="M27" s="96" t="str">
        <f t="shared" si="0"/>
        <v>NO Norwegen</v>
      </c>
      <c r="N27" s="96" t="s">
        <v>90</v>
      </c>
      <c r="O27" s="96" t="s">
        <v>108</v>
      </c>
      <c r="P27" s="96" t="s">
        <v>109</v>
      </c>
      <c r="Q27" s="96" t="s">
        <v>90</v>
      </c>
      <c r="R27" s="96" t="s">
        <v>109</v>
      </c>
    </row>
    <row r="28" spans="1:18" x14ac:dyDescent="0.2">
      <c r="B28" s="98" t="str">
        <f>IF(val.SelectedLanguage="Deutsch",C28,IF(val.SelectedLanguage="English",D28,E28))</f>
        <v>Keine Vertragsverlängerung</v>
      </c>
      <c r="C28" s="96" t="s">
        <v>124</v>
      </c>
      <c r="D28" s="96" t="s">
        <v>125</v>
      </c>
      <c r="E28" s="217" t="s">
        <v>712</v>
      </c>
      <c r="I28" s="96">
        <v>750</v>
      </c>
      <c r="M28" s="96" t="str">
        <f t="shared" si="0"/>
        <v>PL Polen</v>
      </c>
      <c r="N28" s="96" t="s">
        <v>78</v>
      </c>
      <c r="O28" s="96" t="s">
        <v>110</v>
      </c>
      <c r="P28" s="96" t="s">
        <v>111</v>
      </c>
      <c r="Q28" s="96" t="s">
        <v>78</v>
      </c>
      <c r="R28" s="96" t="s">
        <v>110</v>
      </c>
    </row>
    <row r="29" spans="1:18" x14ac:dyDescent="0.2">
      <c r="E29" s="217"/>
      <c r="M29" s="96" t="str">
        <f t="shared" si="0"/>
        <v>RO Rumänien</v>
      </c>
      <c r="N29" s="96" t="s">
        <v>86</v>
      </c>
      <c r="O29" s="96" t="s">
        <v>112</v>
      </c>
      <c r="P29" s="96" t="s">
        <v>70</v>
      </c>
      <c r="Q29" s="96" t="s">
        <v>86</v>
      </c>
      <c r="R29" s="96" t="s">
        <v>70</v>
      </c>
    </row>
    <row r="30" spans="1:18" x14ac:dyDescent="0.2">
      <c r="A30" s="102" t="s">
        <v>198</v>
      </c>
      <c r="B30" s="101" t="str">
        <f t="shared" ref="B30:B36" si="1">IF(val.SelectedLanguage="Deutsch",C30,IF(val.SelectedLanguage="English",D30,E30))</f>
        <v>2. Versichertes Unternehmen</v>
      </c>
      <c r="C30" s="101" t="s">
        <v>29</v>
      </c>
      <c r="D30" s="101" t="s">
        <v>120</v>
      </c>
      <c r="E30" s="218" t="s">
        <v>713</v>
      </c>
      <c r="F30" s="101"/>
      <c r="M30" s="96" t="str">
        <f t="shared" si="0"/>
        <v>TR Türkei</v>
      </c>
      <c r="N30" s="96" t="s">
        <v>87</v>
      </c>
      <c r="O30" s="96" t="s">
        <v>113</v>
      </c>
      <c r="P30" s="96" t="s">
        <v>71</v>
      </c>
      <c r="Q30" s="96" t="s">
        <v>87</v>
      </c>
      <c r="R30" s="96" t="s">
        <v>71</v>
      </c>
    </row>
    <row r="31" spans="1:18" x14ac:dyDescent="0.2">
      <c r="A31" s="100" t="s">
        <v>59</v>
      </c>
      <c r="B31" s="98" t="str">
        <f t="shared" si="1"/>
        <v>Firmenname:</v>
      </c>
      <c r="C31" s="96" t="s">
        <v>8</v>
      </c>
      <c r="D31" s="96" t="s">
        <v>385</v>
      </c>
      <c r="E31" s="217" t="s">
        <v>714</v>
      </c>
      <c r="M31" s="96" t="str">
        <f>N31&amp;" "&amp;IF(val.SelectedLanguage="Deutsch",O31,P31)</f>
        <v>UK Großbritannien</v>
      </c>
      <c r="N31" s="96" t="s">
        <v>74</v>
      </c>
      <c r="O31" s="96" t="s">
        <v>115</v>
      </c>
      <c r="P31" s="96" t="s">
        <v>114</v>
      </c>
      <c r="Q31" s="96" t="s">
        <v>74</v>
      </c>
      <c r="R31" s="96" t="s">
        <v>146</v>
      </c>
    </row>
    <row r="32" spans="1:18" x14ac:dyDescent="0.2">
      <c r="A32" s="100" t="s">
        <v>60</v>
      </c>
      <c r="B32" s="98" t="str">
        <f t="shared" si="1"/>
        <v>Straße:</v>
      </c>
      <c r="C32" s="96" t="s">
        <v>9</v>
      </c>
      <c r="D32" s="96" t="s">
        <v>62</v>
      </c>
      <c r="E32" s="217" t="s">
        <v>715</v>
      </c>
      <c r="M32" s="96" t="str">
        <f>N32&amp;" "&amp;IF(val.SelectedLanguage="Deutsch",O32,P32)</f>
        <v>US USA</v>
      </c>
      <c r="N32" s="96" t="s">
        <v>150</v>
      </c>
      <c r="O32" s="96" t="s">
        <v>147</v>
      </c>
      <c r="P32" s="96" t="s">
        <v>151</v>
      </c>
      <c r="Q32" s="96" t="s">
        <v>150</v>
      </c>
      <c r="R32" s="96" t="s">
        <v>147</v>
      </c>
    </row>
    <row r="33" spans="1:18" x14ac:dyDescent="0.2">
      <c r="A33" s="100" t="s">
        <v>172</v>
      </c>
      <c r="B33" s="98" t="str">
        <f t="shared" si="1"/>
        <v>PLZ:</v>
      </c>
      <c r="C33" s="96" t="s">
        <v>175</v>
      </c>
      <c r="D33" s="96" t="s">
        <v>174</v>
      </c>
      <c r="E33" s="217" t="s">
        <v>716</v>
      </c>
      <c r="M33" s="96" t="str">
        <f>N33&amp;" "&amp;IF(val.SelectedLanguage="Deutsch",O33,P33)</f>
        <v>XX Sonstiges</v>
      </c>
      <c r="N33" s="96" t="s">
        <v>335</v>
      </c>
      <c r="O33" s="96" t="s">
        <v>337</v>
      </c>
      <c r="P33" s="96" t="s">
        <v>336</v>
      </c>
      <c r="Q33" s="96" t="s">
        <v>335</v>
      </c>
      <c r="R33" s="96" t="s">
        <v>336</v>
      </c>
    </row>
    <row r="34" spans="1:18" x14ac:dyDescent="0.2">
      <c r="A34" s="100" t="s">
        <v>173</v>
      </c>
      <c r="B34" s="98" t="str">
        <f t="shared" si="1"/>
        <v>Ort:</v>
      </c>
      <c r="C34" s="96" t="s">
        <v>176</v>
      </c>
      <c r="D34" s="96" t="s">
        <v>122</v>
      </c>
      <c r="E34" s="217" t="s">
        <v>717</v>
      </c>
    </row>
    <row r="35" spans="1:18" x14ac:dyDescent="0.2">
      <c r="A35" s="100" t="s">
        <v>61</v>
      </c>
      <c r="B35" s="98" t="str">
        <f t="shared" si="1"/>
        <v>Land:</v>
      </c>
      <c r="C35" s="96" t="s">
        <v>64</v>
      </c>
      <c r="D35" s="96" t="s">
        <v>63</v>
      </c>
      <c r="E35" s="217" t="s">
        <v>718</v>
      </c>
    </row>
    <row r="36" spans="1:18" x14ac:dyDescent="0.2">
      <c r="A36" s="100" t="s">
        <v>177</v>
      </c>
      <c r="B36" s="98" t="str">
        <f t="shared" si="1"/>
        <v>für den Schriftwechsel verwendet:</v>
      </c>
      <c r="C36" s="96" t="s">
        <v>165</v>
      </c>
      <c r="D36" s="96" t="s">
        <v>178</v>
      </c>
      <c r="E36" s="217" t="s">
        <v>719</v>
      </c>
    </row>
    <row r="37" spans="1:18" x14ac:dyDescent="0.2">
      <c r="E37" s="217"/>
    </row>
    <row r="38" spans="1:18" x14ac:dyDescent="0.2">
      <c r="A38" s="102" t="s">
        <v>199</v>
      </c>
      <c r="B38" s="101" t="str">
        <f t="shared" ref="B38:B48" si="2">IF(val.SelectedLanguage="Deutsch",C38,IF(val.SelectedLanguage="English",D38,E38))</f>
        <v>2.1 Ansprechpartner (Kunde oder beauftragter Makler)</v>
      </c>
      <c r="C38" s="101" t="s">
        <v>30</v>
      </c>
      <c r="D38" s="101" t="s">
        <v>394</v>
      </c>
      <c r="E38" s="218" t="s">
        <v>720</v>
      </c>
      <c r="F38" s="101"/>
    </row>
    <row r="39" spans="1:18" x14ac:dyDescent="0.2">
      <c r="A39" s="100" t="s">
        <v>195</v>
      </c>
      <c r="B39" s="98" t="str">
        <f t="shared" si="2"/>
        <v>Kontakttyp:</v>
      </c>
      <c r="C39" s="96" t="s">
        <v>196</v>
      </c>
      <c r="D39" s="96" t="s">
        <v>197</v>
      </c>
      <c r="E39" s="217" t="s">
        <v>721</v>
      </c>
    </row>
    <row r="40" spans="1:18" x14ac:dyDescent="0.2">
      <c r="A40" s="100" t="s">
        <v>185</v>
      </c>
      <c r="B40" s="98" t="str">
        <f t="shared" si="2"/>
        <v>Kunde</v>
      </c>
      <c r="C40" s="96" t="s">
        <v>181</v>
      </c>
      <c r="D40" s="96" t="s">
        <v>183</v>
      </c>
      <c r="E40" s="217" t="s">
        <v>183</v>
      </c>
    </row>
    <row r="41" spans="1:18" x14ac:dyDescent="0.2">
      <c r="B41" s="98" t="str">
        <f t="shared" si="2"/>
        <v>Makler</v>
      </c>
      <c r="C41" s="96" t="s">
        <v>182</v>
      </c>
      <c r="D41" s="96" t="s">
        <v>184</v>
      </c>
      <c r="E41" s="217" t="s">
        <v>722</v>
      </c>
    </row>
    <row r="42" spans="1:18" x14ac:dyDescent="0.2">
      <c r="B42" s="98" t="str">
        <f t="shared" si="2"/>
        <v>Sonstige</v>
      </c>
      <c r="C42" s="96" t="s">
        <v>338</v>
      </c>
      <c r="D42" s="96" t="s">
        <v>336</v>
      </c>
      <c r="E42" s="217" t="s">
        <v>723</v>
      </c>
    </row>
    <row r="43" spans="1:18" x14ac:dyDescent="0.2">
      <c r="A43" s="96" t="s">
        <v>187</v>
      </c>
      <c r="B43" s="98" t="str">
        <f t="shared" si="2"/>
        <v>Nachname:</v>
      </c>
      <c r="C43" s="96" t="s">
        <v>180</v>
      </c>
      <c r="D43" s="96" t="s">
        <v>383</v>
      </c>
      <c r="E43" s="217" t="s">
        <v>724</v>
      </c>
    </row>
    <row r="44" spans="1:18" x14ac:dyDescent="0.2">
      <c r="A44" s="96" t="s">
        <v>186</v>
      </c>
      <c r="B44" s="98" t="str">
        <f t="shared" si="2"/>
        <v>Vorname:</v>
      </c>
      <c r="C44" s="96" t="s">
        <v>131</v>
      </c>
      <c r="D44" s="96" t="s">
        <v>384</v>
      </c>
      <c r="E44" s="217" t="s">
        <v>725</v>
      </c>
    </row>
    <row r="45" spans="1:18" x14ac:dyDescent="0.2">
      <c r="A45" s="96" t="s">
        <v>188</v>
      </c>
      <c r="B45" s="98" t="str">
        <f t="shared" si="2"/>
        <v>Anrede:</v>
      </c>
      <c r="C45" s="96" t="s">
        <v>121</v>
      </c>
      <c r="D45" s="96" t="s">
        <v>387</v>
      </c>
      <c r="E45" s="217" t="s">
        <v>726</v>
      </c>
    </row>
    <row r="46" spans="1:18" x14ac:dyDescent="0.2">
      <c r="A46" s="96" t="s">
        <v>194</v>
      </c>
      <c r="B46" s="98" t="str">
        <f t="shared" si="2"/>
        <v>Firma (falls abweichend zu 2):</v>
      </c>
      <c r="C46" s="96" t="s">
        <v>190</v>
      </c>
      <c r="D46" s="96" t="s">
        <v>189</v>
      </c>
      <c r="E46" s="217" t="s">
        <v>727</v>
      </c>
    </row>
    <row r="47" spans="1:18" x14ac:dyDescent="0.2">
      <c r="A47" s="96" t="s">
        <v>191</v>
      </c>
      <c r="B47" s="98" t="str">
        <f t="shared" si="2"/>
        <v>Telefon:</v>
      </c>
      <c r="C47" s="96" t="s">
        <v>10</v>
      </c>
      <c r="D47" s="96" t="s">
        <v>193</v>
      </c>
      <c r="E47" s="217" t="s">
        <v>728</v>
      </c>
    </row>
    <row r="48" spans="1:18" x14ac:dyDescent="0.2">
      <c r="A48" s="96" t="s">
        <v>192</v>
      </c>
      <c r="B48" s="98" t="str">
        <f t="shared" si="2"/>
        <v>E-Mail:</v>
      </c>
      <c r="C48" s="96" t="s">
        <v>11</v>
      </c>
      <c r="D48" s="96" t="s">
        <v>11</v>
      </c>
      <c r="E48" s="217" t="s">
        <v>11</v>
      </c>
    </row>
    <row r="49" spans="1:6" x14ac:dyDescent="0.2">
      <c r="E49" s="217"/>
    </row>
    <row r="50" spans="1:6" x14ac:dyDescent="0.2">
      <c r="A50" s="102" t="s">
        <v>200</v>
      </c>
      <c r="B50" s="101" t="str">
        <f t="shared" ref="B50:B56" si="3">IF(val.SelectedLanguage="Deutsch",C50,IF(val.SelectedLanguage="English",D50,E50))</f>
        <v>2.2 Rechnungsempfänger (wenn abweichend zu 1)</v>
      </c>
      <c r="C50" s="101" t="s">
        <v>31</v>
      </c>
      <c r="D50" s="101" t="s">
        <v>201</v>
      </c>
      <c r="E50" s="218" t="s">
        <v>729</v>
      </c>
      <c r="F50" s="101"/>
    </row>
    <row r="51" spans="1:6" x14ac:dyDescent="0.2">
      <c r="A51" s="100" t="s">
        <v>59</v>
      </c>
      <c r="B51" s="98" t="str">
        <f t="shared" si="3"/>
        <v>Firmenname:</v>
      </c>
      <c r="C51" s="96" t="s">
        <v>8</v>
      </c>
      <c r="D51" s="96" t="s">
        <v>385</v>
      </c>
      <c r="E51" s="217" t="s">
        <v>714</v>
      </c>
    </row>
    <row r="52" spans="1:6" x14ac:dyDescent="0.2">
      <c r="A52" s="100" t="s">
        <v>60</v>
      </c>
      <c r="B52" s="98" t="str">
        <f t="shared" si="3"/>
        <v>Straße:</v>
      </c>
      <c r="C52" s="96" t="s">
        <v>9</v>
      </c>
      <c r="D52" s="96" t="s">
        <v>62</v>
      </c>
      <c r="E52" s="217" t="s">
        <v>715</v>
      </c>
    </row>
    <row r="53" spans="1:6" x14ac:dyDescent="0.2">
      <c r="A53" s="100" t="s">
        <v>172</v>
      </c>
      <c r="B53" s="98" t="str">
        <f t="shared" si="3"/>
        <v>PLZ:</v>
      </c>
      <c r="C53" s="96" t="s">
        <v>175</v>
      </c>
      <c r="D53" s="96" t="s">
        <v>174</v>
      </c>
      <c r="E53" s="217" t="s">
        <v>716</v>
      </c>
    </row>
    <row r="54" spans="1:6" x14ac:dyDescent="0.2">
      <c r="A54" s="100" t="s">
        <v>173</v>
      </c>
      <c r="B54" s="98" t="str">
        <f t="shared" si="3"/>
        <v>Ort:</v>
      </c>
      <c r="C54" s="96" t="s">
        <v>176</v>
      </c>
      <c r="D54" s="96" t="s">
        <v>122</v>
      </c>
      <c r="E54" s="217" t="s">
        <v>717</v>
      </c>
    </row>
    <row r="55" spans="1:6" x14ac:dyDescent="0.2">
      <c r="A55" s="100" t="s">
        <v>61</v>
      </c>
      <c r="B55" s="98" t="str">
        <f t="shared" si="3"/>
        <v>Land:</v>
      </c>
      <c r="C55" s="96" t="s">
        <v>64</v>
      </c>
      <c r="D55" s="96" t="s">
        <v>63</v>
      </c>
      <c r="E55" s="217" t="s">
        <v>718</v>
      </c>
    </row>
    <row r="56" spans="1:6" x14ac:dyDescent="0.2">
      <c r="A56" s="100" t="s">
        <v>177</v>
      </c>
      <c r="B56" s="98" t="str">
        <f t="shared" si="3"/>
        <v>für den Schriftwechsel verwendet:</v>
      </c>
      <c r="C56" s="96" t="s">
        <v>165</v>
      </c>
      <c r="D56" s="96" t="s">
        <v>178</v>
      </c>
      <c r="E56" s="217" t="s">
        <v>719</v>
      </c>
    </row>
    <row r="57" spans="1:6" x14ac:dyDescent="0.2">
      <c r="E57" s="217"/>
    </row>
    <row r="58" spans="1:6" x14ac:dyDescent="0.2">
      <c r="A58" s="102" t="s">
        <v>202</v>
      </c>
      <c r="B58" s="101" t="str">
        <f>IF(val.SelectedLanguage="Deutsch",C58,IF(val.SelectedLanguage="English",D58,E58))</f>
        <v>3. Beschreibung der zu versichernden Tätigkeiten &gt;&gt; UNBEDINGT AUSZUFÜLLEN !!! &lt;&lt;</v>
      </c>
      <c r="C58" s="101" t="s">
        <v>847</v>
      </c>
      <c r="D58" s="101" t="s">
        <v>848</v>
      </c>
      <c r="E58" s="218" t="s">
        <v>849</v>
      </c>
      <c r="F58" s="101"/>
    </row>
    <row r="59" spans="1:6" x14ac:dyDescent="0.2">
      <c r="A59" s="100" t="s">
        <v>203</v>
      </c>
      <c r="B59" s="98" t="str">
        <f>IF(val.SelectedLanguage="Deutsch",C59,IF(val.SelectedLanguage="English",D59,E59))</f>
        <v>Hinweis:</v>
      </c>
      <c r="C59" s="96" t="s">
        <v>25</v>
      </c>
      <c r="D59" s="96" t="s">
        <v>208</v>
      </c>
      <c r="E59" s="217" t="s">
        <v>730</v>
      </c>
    </row>
    <row r="60" spans="1:6" x14ac:dyDescent="0.2">
      <c r="A60" s="100" t="s">
        <v>204</v>
      </c>
      <c r="B60" s="98" t="str">
        <f>IF(val.SelectedLanguage="Deutsch",C60,IF(val.SelectedLanguage="English",D60,E60))</f>
        <v xml:space="preserve">Kein Versicherungsschutz wird geboten für: </v>
      </c>
      <c r="C60" s="96" t="s">
        <v>26</v>
      </c>
      <c r="D60" s="96" t="s">
        <v>395</v>
      </c>
      <c r="E60" s="217" t="s">
        <v>795</v>
      </c>
    </row>
    <row r="61" spans="1:6" x14ac:dyDescent="0.2">
      <c r="A61" s="100" t="s">
        <v>205</v>
      </c>
      <c r="B61" s="98" t="str">
        <f>IF(val.SelectedLanguage="Deutsch",C61,IF(val.SelectedLanguage="English",D61,E61))</f>
        <v>Luftfahrttechnische Betriebe</v>
      </c>
      <c r="C61" s="96" t="s">
        <v>824</v>
      </c>
      <c r="D61" s="96" t="s">
        <v>822</v>
      </c>
      <c r="E61" s="217" t="s">
        <v>823</v>
      </c>
    </row>
    <row r="62" spans="1:6" x14ac:dyDescent="0.2">
      <c r="A62" s="100" t="s">
        <v>206</v>
      </c>
      <c r="B62" s="98" t="str">
        <f>IF(val.SelectedLanguage="Deutsch",C62,IF(val.SelectedLanguage="English",D62,E62))</f>
        <v>Versichert werden kann nur der erste (Tier 1) und zweite (Tier 2) Zulieferer</v>
      </c>
      <c r="C62" s="96" t="s">
        <v>28</v>
      </c>
      <c r="D62" s="96" t="s">
        <v>207</v>
      </c>
      <c r="E62" s="217" t="s">
        <v>796</v>
      </c>
    </row>
    <row r="63" spans="1:6" x14ac:dyDescent="0.2">
      <c r="E63" s="217"/>
    </row>
    <row r="64" spans="1:6" x14ac:dyDescent="0.2">
      <c r="A64" s="102" t="s">
        <v>209</v>
      </c>
      <c r="B64" s="101" t="str">
        <f>IF(val.SelectedLanguage="Deutsch",C64,IF(val.SelectedLanguage="English",D64,E64))</f>
        <v>4. Mitzuversichernde Unternehmen</v>
      </c>
      <c r="C64" s="101" t="s">
        <v>32</v>
      </c>
      <c r="D64" s="101" t="s">
        <v>210</v>
      </c>
      <c r="E64" s="218" t="s">
        <v>731</v>
      </c>
      <c r="F64" s="101"/>
    </row>
    <row r="65" spans="1:18" x14ac:dyDescent="0.2">
      <c r="A65" s="100" t="s">
        <v>212</v>
      </c>
      <c r="B65" s="98" t="str">
        <f>IF(val.SelectedLanguage="Deutsch",C65,IF(val.SelectedLanguage="English",D65,E65))</f>
        <v>Bei Unternehmen mit Sitz in den USA ist der TRIA-Fragebogen (auf der Internetseite abrufbar) auszufüllen</v>
      </c>
      <c r="C65" s="96" t="s">
        <v>411</v>
      </c>
      <c r="D65" s="96" t="s">
        <v>412</v>
      </c>
      <c r="E65" s="217" t="s">
        <v>732</v>
      </c>
    </row>
    <row r="66" spans="1:18" x14ac:dyDescent="0.2">
      <c r="A66" s="100" t="s">
        <v>213</v>
      </c>
      <c r="B66" s="98" t="str">
        <f>IF(val.SelectedLanguage="Deutsch",C66,IF(val.SelectedLanguage="English",D66,E66))</f>
        <v>Hier klicken</v>
      </c>
      <c r="C66" s="96" t="s">
        <v>130</v>
      </c>
      <c r="D66" s="96" t="s">
        <v>214</v>
      </c>
      <c r="E66" s="217" t="s">
        <v>733</v>
      </c>
    </row>
    <row r="67" spans="1:18" x14ac:dyDescent="0.2">
      <c r="A67" s="100" t="s">
        <v>211</v>
      </c>
      <c r="E67" s="219"/>
    </row>
    <row r="68" spans="1:18" x14ac:dyDescent="0.2">
      <c r="E68" s="219"/>
    </row>
    <row r="69" spans="1:18" x14ac:dyDescent="0.2">
      <c r="A69" s="100" t="s">
        <v>484</v>
      </c>
      <c r="B69" s="98" t="str">
        <f>IF(val.SelectedLanguage="Deutsch",C69,IF(val.SelectedLanguage="English",D69,E69))</f>
        <v>Für Unternehmen außerhalb der EU ist die Angabe zu Lokalpolicen bei Ziffer 9 notwendig!</v>
      </c>
      <c r="C69" s="96" t="s">
        <v>784</v>
      </c>
      <c r="D69" s="96" t="s">
        <v>785</v>
      </c>
      <c r="E69" s="217" t="s">
        <v>818</v>
      </c>
      <c r="I69" s="96" t="s">
        <v>137</v>
      </c>
      <c r="J69" s="96" t="s">
        <v>138</v>
      </c>
      <c r="M69" s="96" t="str">
        <f t="shared" ref="M69" si="4">N69&amp;" "&amp;IF(val.SelectedLanguage="Deutsch",O69,P69)</f>
        <v>BE Belgien</v>
      </c>
      <c r="N69" s="96" t="s">
        <v>81</v>
      </c>
      <c r="O69" s="96" t="s">
        <v>95</v>
      </c>
      <c r="P69" s="96" t="s">
        <v>92</v>
      </c>
      <c r="Q69" s="96" t="s">
        <v>81</v>
      </c>
      <c r="R69" s="96" t="s">
        <v>92</v>
      </c>
    </row>
    <row r="70" spans="1:18" x14ac:dyDescent="0.2">
      <c r="A70" s="102" t="s">
        <v>216</v>
      </c>
      <c r="B70" s="101" t="str">
        <f>IF(val.SelectedLanguage="Deutsch",C70,IF(val.SelectedLanguage="English",D70,E70))</f>
        <v>4.1 Eigene Tochter- / Schwesterunternehmen, die eingeschlossen werden sollen</v>
      </c>
      <c r="C70" s="101" t="s">
        <v>483</v>
      </c>
      <c r="D70" s="101" t="s">
        <v>215</v>
      </c>
      <c r="E70" s="218" t="s">
        <v>734</v>
      </c>
      <c r="F70" s="101"/>
    </row>
    <row r="71" spans="1:18" x14ac:dyDescent="0.2">
      <c r="A71" s="96" t="s">
        <v>217</v>
      </c>
      <c r="B71" s="98" t="str">
        <f>IF(val.SelectedLanguage="Deutsch",C71,IF(val.SelectedLanguage="English",D71,E71))</f>
        <v>Firmenname</v>
      </c>
      <c r="C71" s="96" t="s">
        <v>15</v>
      </c>
      <c r="D71" s="96" t="s">
        <v>386</v>
      </c>
      <c r="E71" s="217" t="s">
        <v>714</v>
      </c>
    </row>
    <row r="72" spans="1:18" x14ac:dyDescent="0.2">
      <c r="A72" s="96" t="s">
        <v>219</v>
      </c>
      <c r="B72" s="98" t="str">
        <f>IF(val.SelectedLanguage="Deutsch",C72,IF(val.SelectedLanguage="English",D72,E72))</f>
        <v>Adresse inkl. Land</v>
      </c>
      <c r="C72" s="96" t="s">
        <v>221</v>
      </c>
      <c r="D72" s="96" t="s">
        <v>222</v>
      </c>
      <c r="E72" s="217" t="s">
        <v>735</v>
      </c>
    </row>
    <row r="73" spans="1:18" x14ac:dyDescent="0.2">
      <c r="A73" s="96" t="s">
        <v>218</v>
      </c>
      <c r="B73" s="98" t="str">
        <f>IF(val.SelectedLanguage="Deutsch",C73,IF(val.SelectedLanguage="English",D73,E73))</f>
        <v>Tätigkeitsbeschreibung</v>
      </c>
      <c r="C73" s="96" t="s">
        <v>13</v>
      </c>
      <c r="D73" s="96" t="s">
        <v>220</v>
      </c>
      <c r="E73" s="217" t="s">
        <v>797</v>
      </c>
    </row>
    <row r="74" spans="1:18" x14ac:dyDescent="0.2">
      <c r="E74" s="217"/>
    </row>
    <row r="75" spans="1:18" x14ac:dyDescent="0.2">
      <c r="A75" s="102" t="s">
        <v>227</v>
      </c>
      <c r="B75" s="101" t="str">
        <f>IF(val.SelectedLanguage="Deutsch",C75,IF(val.SelectedLanguage="English",D75,E75))</f>
        <v>4.2 Unterauftragnehmer / Zulieferer, die eingeschlossen werden sollen</v>
      </c>
      <c r="C75" s="101" t="s">
        <v>485</v>
      </c>
      <c r="D75" s="182" t="s">
        <v>486</v>
      </c>
      <c r="E75" s="220" t="s">
        <v>736</v>
      </c>
      <c r="F75" s="101"/>
    </row>
    <row r="76" spans="1:18" x14ac:dyDescent="0.2">
      <c r="E76" s="217"/>
    </row>
    <row r="77" spans="1:18" x14ac:dyDescent="0.2">
      <c r="A77" s="100" t="s">
        <v>223</v>
      </c>
      <c r="B77" s="98" t="str">
        <f>IF(val.SelectedLanguage="Deutsch",C77,IF(val.SelectedLanguage="English",D77,E77))</f>
        <v>Verlängerte Werkbank / Eigene Spezifikation</v>
      </c>
      <c r="C77" s="96" t="s">
        <v>225</v>
      </c>
      <c r="D77" s="96" t="s">
        <v>226</v>
      </c>
      <c r="E77" s="217" t="s">
        <v>798</v>
      </c>
    </row>
    <row r="78" spans="1:18" x14ac:dyDescent="0.2">
      <c r="A78" s="100" t="s">
        <v>166</v>
      </c>
      <c r="B78" s="98" t="str">
        <f>IF(val.SelectedLanguage="Deutsch",C78,IF(val.SelectedLanguage="English",D78,E78))</f>
        <v>Verlängerte Werkbank</v>
      </c>
      <c r="C78" s="96" t="s">
        <v>126</v>
      </c>
      <c r="D78" s="96" t="s">
        <v>168</v>
      </c>
      <c r="E78" s="217" t="s">
        <v>799</v>
      </c>
    </row>
    <row r="79" spans="1:18" x14ac:dyDescent="0.2">
      <c r="B79" s="98" t="str">
        <f>IF(val.SelectedLanguage="Deutsch",C79,IF(val.SelectedLanguage="English",D79,E79))</f>
        <v>Eigene Spezifikation</v>
      </c>
      <c r="C79" s="96" t="s">
        <v>127</v>
      </c>
      <c r="D79" s="96" t="s">
        <v>167</v>
      </c>
      <c r="E79" s="217" t="s">
        <v>738</v>
      </c>
    </row>
    <row r="80" spans="1:18" x14ac:dyDescent="0.2">
      <c r="A80" s="100" t="s">
        <v>224</v>
      </c>
      <c r="B80" s="98" t="str">
        <f>IF(val.SelectedLanguage="Deutsch",C80,IF(val.SelectedLanguage="English",D80,E80))</f>
        <v>Umsatz mit dem versicherten Unternehmen in EUR</v>
      </c>
      <c r="C80" s="96" t="s">
        <v>786</v>
      </c>
      <c r="D80" s="96" t="s">
        <v>787</v>
      </c>
      <c r="E80" s="217" t="s">
        <v>819</v>
      </c>
    </row>
    <row r="81" spans="1:6" x14ac:dyDescent="0.2">
      <c r="E81" s="217"/>
    </row>
    <row r="82" spans="1:6" x14ac:dyDescent="0.2">
      <c r="A82" s="100" t="s">
        <v>223</v>
      </c>
      <c r="B82" s="98" t="str">
        <f>IF(val.SelectedLanguage="Deutsch",C82,IF(val.SelectedLanguage="English",D82,E82))</f>
        <v>Verlängerte Werkbank / Eigene Spezifikation</v>
      </c>
      <c r="C82" s="96" t="s">
        <v>225</v>
      </c>
      <c r="D82" s="96" t="s">
        <v>226</v>
      </c>
      <c r="E82" s="217" t="s">
        <v>737</v>
      </c>
    </row>
    <row r="83" spans="1:6" x14ac:dyDescent="0.2">
      <c r="E83" s="217"/>
    </row>
    <row r="84" spans="1:6" x14ac:dyDescent="0.2">
      <c r="A84" s="102" t="s">
        <v>775</v>
      </c>
      <c r="B84" s="101" t="str">
        <f>IF(val.SelectedLanguage="Deutsch",C84,IF(val.SelectedLanguage="English",D84,E84))</f>
        <v>5. Due Diligence Fragen zu kritischen Ländern</v>
      </c>
      <c r="C84" s="101" t="s">
        <v>514</v>
      </c>
      <c r="D84" s="101" t="s">
        <v>515</v>
      </c>
      <c r="E84" s="218" t="s">
        <v>740</v>
      </c>
      <c r="F84" s="101"/>
    </row>
    <row r="85" spans="1:6" x14ac:dyDescent="0.2">
      <c r="E85" s="217"/>
    </row>
    <row r="86" spans="1:6" x14ac:dyDescent="0.2">
      <c r="A86" s="96" t="s">
        <v>516</v>
      </c>
      <c r="B86" s="98" t="str">
        <f t="shared" ref="B86:B91" si="5">IF(val.SelectedLanguage="Deutsch",C86,IF(val.SelectedLanguage="English",D86,E86))</f>
        <v>Hat das versicherte Unternehmen / Antragssteller bzw. Mitversicherte einen Sitz in Belarus (Weißrussland), Iran, Kuba, Myanmar, Nord-Korea, Russland, Syrien, der Ukraine oder Venezuela oder ist Bürger in einem dieser Länder?</v>
      </c>
      <c r="C86" s="96" t="s">
        <v>840</v>
      </c>
      <c r="D86" s="96" t="s">
        <v>841</v>
      </c>
      <c r="E86" s="217" t="s">
        <v>842</v>
      </c>
    </row>
    <row r="87" spans="1:6" x14ac:dyDescent="0.2">
      <c r="A87" s="96" t="s">
        <v>517</v>
      </c>
      <c r="B87" s="98" t="str">
        <f t="shared" si="5"/>
        <v xml:space="preserve">Befindet sich das versicherte Risiko (z. B. Betriebsstätte, Wartungstätigkeiten vor Ort oder Tätigkeiten an Luftfahrzeugen von sanktionierten Vertragspartnern, Kunden) in einem dieser o.g. Länder bzw. für einen Bürger / Gesellschaft mit einem Sitz in den o.g. Ländern? </v>
      </c>
      <c r="C87" s="96" t="s">
        <v>16</v>
      </c>
      <c r="D87" s="96" t="s">
        <v>389</v>
      </c>
      <c r="E87" s="217" t="s">
        <v>800</v>
      </c>
    </row>
    <row r="88" spans="1:6" x14ac:dyDescent="0.2">
      <c r="A88" s="96" t="s">
        <v>518</v>
      </c>
      <c r="B88" s="98" t="str">
        <f t="shared" si="5"/>
        <v xml:space="preserve">Handelt es sich beim Versicherungsnehmer / Antragssteller um ein Tochterunternehmen einer Muttergesellschaft mit Sitz in einem dieser o.g Länder? </v>
      </c>
      <c r="C88" s="96" t="s">
        <v>17</v>
      </c>
      <c r="D88" s="96" t="s">
        <v>390</v>
      </c>
      <c r="E88" s="217" t="s">
        <v>801</v>
      </c>
    </row>
    <row r="89" spans="1:6" x14ac:dyDescent="0.2">
      <c r="A89" s="96" t="s">
        <v>519</v>
      </c>
      <c r="B89" s="98" t="str">
        <f t="shared" si="5"/>
        <v>Finden wissentliche (Direkt-)Exporte in eines dieser o.g Länder statt bzw. gibt es dort Vertriebspartner oder Kunden?</v>
      </c>
      <c r="C89" s="96" t="s">
        <v>18</v>
      </c>
      <c r="D89" s="96" t="s">
        <v>391</v>
      </c>
      <c r="E89" s="217" t="s">
        <v>802</v>
      </c>
    </row>
    <row r="90" spans="1:6" x14ac:dyDescent="0.2">
      <c r="A90" s="96" t="s">
        <v>526</v>
      </c>
      <c r="B90" s="98" t="str">
        <f t="shared" si="5"/>
        <v>&lt;&lt; Geben Sie die Länder ein!</v>
      </c>
      <c r="C90" s="96" t="s">
        <v>529</v>
      </c>
      <c r="D90" s="96" t="s">
        <v>528</v>
      </c>
      <c r="E90" s="217" t="s">
        <v>776</v>
      </c>
    </row>
    <row r="91" spans="1:6" x14ac:dyDescent="0.2">
      <c r="A91" s="96" t="s">
        <v>527</v>
      </c>
      <c r="B91" s="98" t="str">
        <f t="shared" si="5"/>
        <v xml:space="preserve">   Wenn ja, in welche Länder?</v>
      </c>
      <c r="C91" s="96" t="s">
        <v>228</v>
      </c>
      <c r="D91" s="96" t="s">
        <v>392</v>
      </c>
      <c r="E91" s="217" t="s">
        <v>739</v>
      </c>
    </row>
    <row r="92" spans="1:6" x14ac:dyDescent="0.2">
      <c r="E92" s="217"/>
    </row>
    <row r="93" spans="1:6" x14ac:dyDescent="0.2">
      <c r="A93" s="102" t="s">
        <v>534</v>
      </c>
      <c r="B93" s="101" t="str">
        <f>IF(val.SelectedLanguage="Deutsch",C93,IF(val.SelectedLanguage="English",D93,E93))</f>
        <v>6. Versicherungsbeginn</v>
      </c>
      <c r="C93" s="101" t="s">
        <v>532</v>
      </c>
      <c r="D93" s="101" t="s">
        <v>533</v>
      </c>
      <c r="E93" s="218" t="s">
        <v>742</v>
      </c>
      <c r="F93" s="101"/>
    </row>
    <row r="94" spans="1:6" x14ac:dyDescent="0.2">
      <c r="E94" s="217"/>
    </row>
    <row r="95" spans="1:6" x14ac:dyDescent="0.2">
      <c r="A95" s="96" t="s">
        <v>535</v>
      </c>
      <c r="B95" s="98" t="str">
        <f>IF(val.SelectedLanguage="Deutsch",C95,IF(val.SelectedLanguage="English",D95,E95))</f>
        <v>Gewünschter Vertragsbeginn:</v>
      </c>
      <c r="C95" s="96" t="s">
        <v>229</v>
      </c>
      <c r="D95" s="96" t="s">
        <v>388</v>
      </c>
      <c r="E95" s="217" t="s">
        <v>741</v>
      </c>
    </row>
    <row r="96" spans="1:6" x14ac:dyDescent="0.2">
      <c r="A96" s="96" t="s">
        <v>536</v>
      </c>
      <c r="B96" s="98" t="str">
        <f>IF(val.SelectedLanguage="Deutsch",C96,IF(val.SelectedLanguage="English",D96,E96))</f>
        <v>Hinweis: Ablauf ist der 15. Oktober 2026!</v>
      </c>
      <c r="C96" s="96" t="str">
        <f>"Hinweis: Ablauf ist der 15. Oktober "&amp;YEAR(val.Sect6.StartOfInsurance)+1&amp;"!"</f>
        <v>Hinweis: Ablauf ist der 15. Oktober 2026!</v>
      </c>
      <c r="D96" s="96" t="str">
        <f>"Note: In any case coverage will end on Oct., 15th, "&amp;YEAR(val.Sect6.StartOfInsurance)+1&amp;"!"</f>
        <v>Note: In any case coverage will end on Oct., 15th, 2026!</v>
      </c>
      <c r="E96" s="217" t="s">
        <v>821</v>
      </c>
    </row>
    <row r="97" spans="1:6" x14ac:dyDescent="0.2">
      <c r="E97" s="217"/>
    </row>
    <row r="98" spans="1:6" x14ac:dyDescent="0.2">
      <c r="A98" s="102" t="s">
        <v>537</v>
      </c>
      <c r="B98" s="101" t="str">
        <f>IF(val.SelectedLanguage="Deutsch",C98,IF(val.SelectedLanguage="English",D98,E98))</f>
        <v>7. Gewünschte Versicherungssumme</v>
      </c>
      <c r="C98" s="101" t="s">
        <v>540</v>
      </c>
      <c r="D98" s="101" t="s">
        <v>541</v>
      </c>
      <c r="E98" s="218" t="s">
        <v>743</v>
      </c>
      <c r="F98" s="101"/>
    </row>
    <row r="99" spans="1:6" x14ac:dyDescent="0.2">
      <c r="E99" s="217"/>
    </row>
    <row r="100" spans="1:6" x14ac:dyDescent="0.2">
      <c r="A100" s="96" t="s">
        <v>538</v>
      </c>
      <c r="B100" s="98" t="str">
        <f>IF(val.SelectedLanguage="Deutsch",C100,IF(val.SelectedLanguage="English",D100,E100))</f>
        <v>Bitte wählen Sie die Versicherungssumme aus, für die Sie ein Angebot wünschen:</v>
      </c>
      <c r="C100" s="96" t="s">
        <v>382</v>
      </c>
      <c r="D100" s="96" t="s">
        <v>396</v>
      </c>
      <c r="E100" s="217" t="s">
        <v>803</v>
      </c>
    </row>
    <row r="101" spans="1:6" x14ac:dyDescent="0.2">
      <c r="A101" s="96" t="s">
        <v>539</v>
      </c>
      <c r="B101" s="98" t="str">
        <f>IF(val.SelectedLanguage="Deutsch",C101,IF(val.SelectedLanguage="English",D101,E101))</f>
        <v>Bitte für jede Versicherungssummenvariante einen separaten Fragebogen ausfüllen. Sie erhalten für jede Versicherungssummenvariante ein separates Angebot! Eine eventuelle Aufteilung der Versicherungssumme geben Sie uns bitte per E-Mail auf!</v>
      </c>
      <c r="C101" s="96" t="s">
        <v>488</v>
      </c>
      <c r="D101" s="96" t="s">
        <v>487</v>
      </c>
      <c r="E101" s="217" t="s">
        <v>804</v>
      </c>
    </row>
    <row r="102" spans="1:6" x14ac:dyDescent="0.2">
      <c r="E102" s="217"/>
    </row>
    <row r="103" spans="1:6" x14ac:dyDescent="0.2">
      <c r="A103" s="102" t="s">
        <v>626</v>
      </c>
      <c r="B103" s="101" t="str">
        <f>IF(val.SelectedLanguage="Deutsch",C103,IF(val.SelectedLanguage="English",D103,E103))</f>
        <v>8. Zu versichernde Umsätze in EUR</v>
      </c>
      <c r="C103" s="101" t="s">
        <v>761</v>
      </c>
      <c r="D103" s="101" t="s">
        <v>762</v>
      </c>
      <c r="E103" s="218" t="s">
        <v>763</v>
      </c>
      <c r="F103" s="101"/>
    </row>
    <row r="104" spans="1:6" x14ac:dyDescent="0.2">
      <c r="A104" s="96" t="s">
        <v>788</v>
      </c>
      <c r="B104" s="98" t="str">
        <f>IF(val.SelectedLanguage="Deutsch",C104,IF(val.SelectedLanguage="English",D104,E104))</f>
        <v>Airbus Konzern*</v>
      </c>
      <c r="C104" s="96" t="s">
        <v>825</v>
      </c>
      <c r="D104" s="96" t="s">
        <v>827</v>
      </c>
      <c r="E104" s="217" t="s">
        <v>829</v>
      </c>
    </row>
    <row r="105" spans="1:6" x14ac:dyDescent="0.2">
      <c r="A105" s="96" t="s">
        <v>789</v>
      </c>
      <c r="B105" s="98" t="str">
        <f>IF(val.SelectedLanguage="Deutsch",C105,IF(val.SelectedLanguage="English",D105,E105))</f>
        <v>Andere Hersteller**</v>
      </c>
      <c r="C105" s="96" t="s">
        <v>826</v>
      </c>
      <c r="D105" s="96" t="s">
        <v>828</v>
      </c>
      <c r="E105" s="217" t="s">
        <v>830</v>
      </c>
    </row>
    <row r="106" spans="1:6" x14ac:dyDescent="0.2">
      <c r="E106" s="217"/>
    </row>
    <row r="107" spans="1:6" x14ac:dyDescent="0.2">
      <c r="A107" s="96" t="s">
        <v>627</v>
      </c>
      <c r="B107" s="98" t="str">
        <f>IF(val.SelectedLanguage="Deutsch",C107,IF(val.SelectedLanguage="English",D107,E107))</f>
        <v>Zeitraum: Planumsätze Luftfahrtindustrie für die kommende Versicherungsperiode 15.10. bis 15.10. eines jeden Jahres</v>
      </c>
      <c r="C107" s="96" t="s">
        <v>22</v>
      </c>
      <c r="D107" s="96" t="s">
        <v>397</v>
      </c>
      <c r="E107" s="217" t="s">
        <v>744</v>
      </c>
    </row>
    <row r="108" spans="1:6" x14ac:dyDescent="0.2">
      <c r="A108" s="96" t="s">
        <v>628</v>
      </c>
      <c r="B108" s="98" t="str">
        <f>IF(val.SelectedLanguage="Deutsch",C108,IF(val.SelectedLanguage="English",D108,E108))</f>
        <v>Bitte füllen Sie alle relevanten Felder aus, nur so kann ein verbindliches Angebot erstellt werden.</v>
      </c>
      <c r="C108" s="96" t="s">
        <v>23</v>
      </c>
      <c r="D108" s="96" t="s">
        <v>398</v>
      </c>
      <c r="E108" s="217" t="s">
        <v>805</v>
      </c>
    </row>
    <row r="109" spans="1:6" x14ac:dyDescent="0.2">
      <c r="E109" s="217"/>
    </row>
    <row r="110" spans="1:6" x14ac:dyDescent="0.2">
      <c r="A110" s="96" t="s">
        <v>629</v>
      </c>
      <c r="B110" s="98" t="str">
        <f t="shared" ref="B110:B119" si="6">IF(val.SelectedLanguage="Deutsch",C110,IF(val.SelectedLanguage="English",D110,E110))</f>
        <v>Leerspalte</v>
      </c>
      <c r="C110" s="115" t="s">
        <v>243</v>
      </c>
      <c r="E110" s="217"/>
    </row>
    <row r="111" spans="1:6" x14ac:dyDescent="0.2">
      <c r="A111" s="96" t="s">
        <v>630</v>
      </c>
      <c r="B111" s="98" t="str">
        <f t="shared" si="6"/>
        <v>Umsatzanteil ROW</v>
      </c>
      <c r="C111" s="96" t="s">
        <v>261</v>
      </c>
      <c r="D111" s="96" t="s">
        <v>323</v>
      </c>
      <c r="E111" s="217" t="s">
        <v>745</v>
      </c>
    </row>
    <row r="112" spans="1:6" x14ac:dyDescent="0.2">
      <c r="A112" s="96" t="s">
        <v>631</v>
      </c>
      <c r="B112" s="98" t="str">
        <f t="shared" si="6"/>
        <v>Umsatzanteil USA / CAN</v>
      </c>
      <c r="C112" s="96" t="s">
        <v>262</v>
      </c>
      <c r="D112" s="96" t="s">
        <v>324</v>
      </c>
      <c r="E112" s="217" t="s">
        <v>746</v>
      </c>
    </row>
    <row r="113" spans="1:5" x14ac:dyDescent="0.2">
      <c r="A113" s="96" t="s">
        <v>632</v>
      </c>
      <c r="B113" s="98" t="str">
        <f>IF(val.SelectedLanguage="Deutsch",C113,IF(val.SelectedLanguage="English",D113,E113))&amp;" "&amp;label.section8.Table.HeadlineAirbus</f>
        <v>Teilsumme Airbus Konzern*</v>
      </c>
      <c r="C113" s="116" t="s">
        <v>790</v>
      </c>
      <c r="D113" s="116" t="s">
        <v>791</v>
      </c>
      <c r="E113" s="221" t="s">
        <v>792</v>
      </c>
    </row>
    <row r="114" spans="1:5" x14ac:dyDescent="0.2">
      <c r="A114" s="96" t="s">
        <v>633</v>
      </c>
      <c r="B114" s="98" t="str">
        <f t="shared" si="6"/>
        <v>Umsatzanteil ROW</v>
      </c>
      <c r="C114" s="96" t="s">
        <v>261</v>
      </c>
      <c r="D114" s="96" t="s">
        <v>323</v>
      </c>
      <c r="E114" s="217" t="s">
        <v>745</v>
      </c>
    </row>
    <row r="115" spans="1:5" x14ac:dyDescent="0.2">
      <c r="A115" s="96" t="s">
        <v>634</v>
      </c>
      <c r="B115" s="98" t="str">
        <f t="shared" si="6"/>
        <v>Umsatzanteil USA / CAN</v>
      </c>
      <c r="C115" s="96" t="s">
        <v>262</v>
      </c>
      <c r="D115" s="96" t="s">
        <v>324</v>
      </c>
      <c r="E115" s="217" t="s">
        <v>746</v>
      </c>
    </row>
    <row r="116" spans="1:5" x14ac:dyDescent="0.2">
      <c r="A116" s="96" t="s">
        <v>635</v>
      </c>
      <c r="B116" s="98" t="str">
        <f t="shared" si="6"/>
        <v>Leerspalte</v>
      </c>
      <c r="C116" s="115" t="s">
        <v>243</v>
      </c>
      <c r="D116" s="115" t="s">
        <v>325</v>
      </c>
      <c r="E116" s="222" t="s">
        <v>325</v>
      </c>
    </row>
    <row r="117" spans="1:5" x14ac:dyDescent="0.2">
      <c r="A117" s="96" t="s">
        <v>636</v>
      </c>
      <c r="B117" s="98" t="str">
        <f>IF(val.SelectedLanguage="Deutsch",C117,IF(val.SelectedLanguage="English",D117,E117))&amp;" "&amp;LOWER(LEFT(label.section8.Table.HeadlineNonAirbus,1))&amp;MID(label.section8.Table.HeadlineNonAirbus,2,100)</f>
        <v>Teilsumme andere Hersteller**</v>
      </c>
      <c r="C117" s="116" t="s">
        <v>790</v>
      </c>
      <c r="D117" s="116" t="s">
        <v>791</v>
      </c>
      <c r="E117" s="221" t="s">
        <v>792</v>
      </c>
    </row>
    <row r="118" spans="1:5" x14ac:dyDescent="0.2">
      <c r="A118" s="96" t="s">
        <v>637</v>
      </c>
      <c r="B118" s="98" t="str">
        <f t="shared" si="6"/>
        <v>Leerspalte</v>
      </c>
      <c r="C118" s="115" t="s">
        <v>243</v>
      </c>
      <c r="D118" s="115" t="s">
        <v>325</v>
      </c>
      <c r="E118" s="222" t="s">
        <v>325</v>
      </c>
    </row>
    <row r="119" spans="1:5" x14ac:dyDescent="0.2">
      <c r="A119" s="96" t="s">
        <v>638</v>
      </c>
      <c r="B119" s="98" t="str">
        <f t="shared" si="6"/>
        <v>Zu versichernder Plan-Umsatz</v>
      </c>
      <c r="C119" s="96" t="s">
        <v>238</v>
      </c>
      <c r="D119" s="96" t="s">
        <v>244</v>
      </c>
      <c r="E119" s="217" t="s">
        <v>747</v>
      </c>
    </row>
    <row r="120" spans="1:5" x14ac:dyDescent="0.2">
      <c r="E120" s="217"/>
    </row>
    <row r="121" spans="1:5" x14ac:dyDescent="0.2">
      <c r="A121" s="96" t="s">
        <v>639</v>
      </c>
      <c r="B121" s="98" t="str">
        <f t="shared" ref="B121:B128" si="7">IF(val.SelectedLanguage="Deutsch",C121,IF(val.SelectedLanguage="English",D121,E121))</f>
        <v>Zivile Flugzeuge</v>
      </c>
      <c r="C121" s="96" t="s">
        <v>1</v>
      </c>
      <c r="D121" s="96" t="s">
        <v>245</v>
      </c>
      <c r="E121" s="217" t="s">
        <v>748</v>
      </c>
    </row>
    <row r="122" spans="1:5" x14ac:dyDescent="0.2">
      <c r="A122" s="96" t="s">
        <v>640</v>
      </c>
      <c r="B122" s="98" t="str">
        <f t="shared" si="7"/>
        <v>Militärische Flugzeuge</v>
      </c>
      <c r="C122" s="96" t="s">
        <v>2</v>
      </c>
      <c r="D122" s="96" t="s">
        <v>246</v>
      </c>
      <c r="E122" s="217" t="s">
        <v>749</v>
      </c>
    </row>
    <row r="123" spans="1:5" x14ac:dyDescent="0.2">
      <c r="A123" s="96" t="s">
        <v>641</v>
      </c>
      <c r="B123" s="98" t="str">
        <f t="shared" si="7"/>
        <v>Zivile Helikopter</v>
      </c>
      <c r="C123" s="96" t="s">
        <v>3</v>
      </c>
      <c r="D123" s="96" t="s">
        <v>247</v>
      </c>
      <c r="E123" s="217" t="s">
        <v>750</v>
      </c>
    </row>
    <row r="124" spans="1:5" x14ac:dyDescent="0.2">
      <c r="A124" s="96" t="s">
        <v>642</v>
      </c>
      <c r="B124" s="98" t="str">
        <f t="shared" si="7"/>
        <v>Militärische Helikopter</v>
      </c>
      <c r="C124" s="96" t="s">
        <v>4</v>
      </c>
      <c r="D124" s="96" t="s">
        <v>248</v>
      </c>
      <c r="E124" s="217" t="s">
        <v>751</v>
      </c>
    </row>
    <row r="125" spans="1:5" x14ac:dyDescent="0.2">
      <c r="A125" s="96" t="s">
        <v>643</v>
      </c>
      <c r="B125" s="98" t="str">
        <f t="shared" si="7"/>
        <v>Sonst. zivile Luftfahrt</v>
      </c>
      <c r="C125" s="96" t="s">
        <v>5</v>
      </c>
      <c r="D125" s="96" t="s">
        <v>249</v>
      </c>
      <c r="E125" s="217" t="s">
        <v>752</v>
      </c>
    </row>
    <row r="126" spans="1:5" x14ac:dyDescent="0.2">
      <c r="A126" s="96" t="s">
        <v>644</v>
      </c>
      <c r="B126" s="98" t="str">
        <f t="shared" si="7"/>
        <v>Sonst. militärische Luftfahrt</v>
      </c>
      <c r="C126" s="96" t="s">
        <v>6</v>
      </c>
      <c r="D126" s="96" t="s">
        <v>250</v>
      </c>
      <c r="E126" s="217" t="s">
        <v>753</v>
      </c>
    </row>
    <row r="127" spans="1:5" x14ac:dyDescent="0.2">
      <c r="A127" s="96" t="s">
        <v>645</v>
      </c>
      <c r="B127" s="98" t="str">
        <f t="shared" si="7"/>
        <v>Raumfahrt</v>
      </c>
      <c r="C127" s="96" t="s">
        <v>7</v>
      </c>
      <c r="D127" s="96" t="s">
        <v>251</v>
      </c>
      <c r="E127" s="217" t="s">
        <v>754</v>
      </c>
    </row>
    <row r="128" spans="1:5" x14ac:dyDescent="0.2">
      <c r="A128" s="96" t="s">
        <v>646</v>
      </c>
      <c r="B128" s="98" t="str">
        <f t="shared" si="7"/>
        <v>Gesamtumsatz</v>
      </c>
      <c r="C128" s="96" t="s">
        <v>0</v>
      </c>
      <c r="D128" s="96" t="s">
        <v>252</v>
      </c>
      <c r="E128" s="217" t="s">
        <v>755</v>
      </c>
    </row>
    <row r="129" spans="1:6" x14ac:dyDescent="0.2">
      <c r="E129" s="217"/>
    </row>
    <row r="130" spans="1:6" x14ac:dyDescent="0.2">
      <c r="A130" s="102" t="s">
        <v>647</v>
      </c>
      <c r="B130" s="101" t="str">
        <f>IF(val.SelectedLanguage="Deutsch",C130,IF(val.SelectedLanguage="English",D130,E130))</f>
        <v>8.1 Herstellung / Vertrieb von Teilen / Baugruppen für Luftfahrzeuge / Bearbeitung und Tätigkeiten an Luftfahrzeugen</v>
      </c>
      <c r="C130" s="101" t="s">
        <v>659</v>
      </c>
      <c r="D130" s="101" t="s">
        <v>660</v>
      </c>
      <c r="E130" s="218" t="s">
        <v>764</v>
      </c>
      <c r="F130" s="101"/>
    </row>
    <row r="131" spans="1:6" x14ac:dyDescent="0.2">
      <c r="E131" s="217"/>
    </row>
    <row r="132" spans="1:6" x14ac:dyDescent="0.2">
      <c r="A132" s="96" t="s">
        <v>648</v>
      </c>
      <c r="B132" s="98" t="str">
        <f>IF(val.SelectedLanguage="Deutsch",C132,IF(val.SelectedLanguage="English",D132,E132))</f>
        <v>Zulieferungen von Produkten / Teilen für:</v>
      </c>
      <c r="C132" s="96" t="s">
        <v>12</v>
      </c>
      <c r="D132" s="96" t="s">
        <v>242</v>
      </c>
      <c r="E132" s="217" t="s">
        <v>756</v>
      </c>
    </row>
    <row r="133" spans="1:6" x14ac:dyDescent="0.2">
      <c r="A133" s="96" t="s">
        <v>649</v>
      </c>
      <c r="B133" s="98" t="str">
        <f>IF(val.SelectedLanguage="Deutsch",C133,IF(val.SelectedLanguage="English",D133,E133))</f>
        <v>* Bitte benennen Sie die Firmen des Airbus Konzerns (inkl. TIER 1 an Airbus Konzern), an die Ihr Unternehmen zuliefert:</v>
      </c>
      <c r="C133" s="96" t="s">
        <v>811</v>
      </c>
      <c r="D133" s="96" t="s">
        <v>814</v>
      </c>
      <c r="E133" s="217" t="s">
        <v>778</v>
      </c>
    </row>
    <row r="134" spans="1:6" x14ac:dyDescent="0.2">
      <c r="A134" s="96" t="s">
        <v>843</v>
      </c>
      <c r="B134" s="98" t="str">
        <f>IF(val.SelectedLanguage="Deutsch",C134,IF(val.SelectedLanguage="English",D134,E134))</f>
        <v>Sollte Ihnen bei dem Umsatz mit Unternehmen außerhalb des Airbus Konzerns bekannt sein, dass diese Unternehmen direkten Umsatz mit Airbus tätigen, bitten wir Sie diesen Anteil zu benennen.</v>
      </c>
      <c r="C134" s="96" t="s">
        <v>844</v>
      </c>
      <c r="D134" s="96" t="s">
        <v>845</v>
      </c>
      <c r="E134" s="217" t="s">
        <v>846</v>
      </c>
    </row>
    <row r="135" spans="1:6" x14ac:dyDescent="0.2">
      <c r="A135" s="96" t="s">
        <v>650</v>
      </c>
      <c r="B135" s="98" t="str">
        <f>IF(val.SelectedLanguage="Deutsch",C135,IF(val.SelectedLanguage="English",D135,E135))</f>
        <v>** Bitte benennen Sie die anderen Hersteller und deren Umsatzanteile, an die Ihr Unternehmen zuliefert:</v>
      </c>
      <c r="C135" s="96" t="s">
        <v>834</v>
      </c>
      <c r="D135" s="96" t="s">
        <v>835</v>
      </c>
      <c r="E135" s="217" t="s">
        <v>838</v>
      </c>
    </row>
    <row r="136" spans="1:6" x14ac:dyDescent="0.2">
      <c r="E136" s="217"/>
    </row>
    <row r="137" spans="1:6" x14ac:dyDescent="0.2">
      <c r="A137" s="102" t="s">
        <v>651</v>
      </c>
      <c r="B137" s="101" t="str">
        <f>IF(val.SelectedLanguage="Deutsch",C137,IF(val.SelectedLanguage="English",D137,E137))</f>
        <v>8.2. Ingenieurs-/Konstruktionsdienstleistungen / Software</v>
      </c>
      <c r="C137" s="101" t="s">
        <v>661</v>
      </c>
      <c r="D137" s="101" t="s">
        <v>662</v>
      </c>
      <c r="E137" s="218" t="s">
        <v>765</v>
      </c>
      <c r="F137" s="101"/>
    </row>
    <row r="138" spans="1:6" x14ac:dyDescent="0.2">
      <c r="E138" s="217"/>
    </row>
    <row r="139" spans="1:6" x14ac:dyDescent="0.2">
      <c r="A139" s="96" t="s">
        <v>652</v>
      </c>
      <c r="B139" s="98" t="str">
        <f>IF(val.SelectedLanguage="Deutsch",C139,IF(val.SelectedLanguage="English",D139,E139))</f>
        <v>Erbringung von Dienstleistungen / Software</v>
      </c>
      <c r="C139" s="96" t="s">
        <v>253</v>
      </c>
      <c r="D139" s="96" t="s">
        <v>254</v>
      </c>
      <c r="E139" s="217" t="s">
        <v>757</v>
      </c>
    </row>
    <row r="140" spans="1:6" x14ac:dyDescent="0.2">
      <c r="A140" s="96" t="s">
        <v>653</v>
      </c>
      <c r="B140" s="98" t="str">
        <f>IF(val.SelectedLanguage="Deutsch",C140,IF(val.SelectedLanguage="English",D140,E140))</f>
        <v>* Bitte benennen Sie die Firmen des Airbus Konzerns (inkl. TIER 1 an Airbus Konzern), für die Ihr Unternehmen eine Dienstleistung erbringt:</v>
      </c>
      <c r="C140" s="96" t="s">
        <v>812</v>
      </c>
      <c r="D140" s="96" t="s">
        <v>815</v>
      </c>
      <c r="E140" s="217" t="s">
        <v>758</v>
      </c>
    </row>
    <row r="141" spans="1:6" x14ac:dyDescent="0.2">
      <c r="A141" s="96" t="s">
        <v>654</v>
      </c>
      <c r="B141" s="98" t="str">
        <f>IF(val.SelectedLanguage="Deutsch",C141,IF(val.SelectedLanguage="English",D141,E141))</f>
        <v>** Bitte benennen Sie die anderen Hersteller und deren Umsatzanteile, für die Ihr Unternehmen eine Dienstleistung erbringt:</v>
      </c>
      <c r="C141" s="96" t="s">
        <v>831</v>
      </c>
      <c r="D141" s="96" t="s">
        <v>832</v>
      </c>
      <c r="E141" s="217" t="s">
        <v>833</v>
      </c>
    </row>
    <row r="142" spans="1:6" x14ac:dyDescent="0.2">
      <c r="E142" s="217"/>
    </row>
    <row r="143" spans="1:6" x14ac:dyDescent="0.2">
      <c r="A143" s="102" t="s">
        <v>655</v>
      </c>
      <c r="B143" s="101" t="str">
        <f>IF(val.SelectedLanguage="Deutsch",C143,IF(val.SelectedLanguage="English",D143,E143))</f>
        <v>8.3. Arbeitnehmerüberlassung (AÜ)</v>
      </c>
      <c r="C143" s="101" t="s">
        <v>663</v>
      </c>
      <c r="D143" s="101" t="s">
        <v>664</v>
      </c>
      <c r="E143" s="218" t="s">
        <v>766</v>
      </c>
      <c r="F143" s="101"/>
    </row>
    <row r="144" spans="1:6" x14ac:dyDescent="0.2">
      <c r="E144" s="217"/>
    </row>
    <row r="145" spans="1:6" x14ac:dyDescent="0.2">
      <c r="A145" s="96" t="s">
        <v>656</v>
      </c>
      <c r="B145" s="98" t="str">
        <f>IF(val.SelectedLanguage="Deutsch",C145,IF(val.SelectedLanguage="English",D145,E145))</f>
        <v>Arbeitnehmerüberlassung (AÜ)</v>
      </c>
      <c r="C145" s="96" t="s">
        <v>255</v>
      </c>
      <c r="D145" s="96" t="s">
        <v>256</v>
      </c>
      <c r="E145" s="217" t="s">
        <v>759</v>
      </c>
    </row>
    <row r="146" spans="1:6" x14ac:dyDescent="0.2">
      <c r="A146" s="96" t="s">
        <v>657</v>
      </c>
      <c r="B146" s="98" t="str">
        <f>IF(val.SelectedLanguage="Deutsch",C146,IF(val.SelectedLanguage="English",D146,E146))</f>
        <v>* Bitte benennen Sie die Firmen des Airbus Konzerns (inkl. TIER 1 an Airbus Konzern), denen Ihr Unternehmen Arbeitskräfte stellt:</v>
      </c>
      <c r="C146" s="96" t="s">
        <v>813</v>
      </c>
      <c r="D146" s="96" t="s">
        <v>816</v>
      </c>
      <c r="E146" s="217" t="s">
        <v>760</v>
      </c>
    </row>
    <row r="147" spans="1:6" x14ac:dyDescent="0.2">
      <c r="A147" s="96" t="s">
        <v>658</v>
      </c>
      <c r="B147" s="98" t="str">
        <f>IF(val.SelectedLanguage="Deutsch",C147,IF(val.SelectedLanguage="English",D147,E147))</f>
        <v>** Bitte benennen Sie die anderen Hersteller und deren Umsatzanteile, denen Ihr Unternehmen Arbeitskräfte stellt:</v>
      </c>
      <c r="C147" s="96" t="s">
        <v>837</v>
      </c>
      <c r="D147" s="96" t="s">
        <v>836</v>
      </c>
      <c r="E147" s="217" t="s">
        <v>839</v>
      </c>
    </row>
    <row r="148" spans="1:6" x14ac:dyDescent="0.2">
      <c r="E148" s="217"/>
    </row>
    <row r="149" spans="1:6" x14ac:dyDescent="0.2">
      <c r="A149" s="102" t="s">
        <v>665</v>
      </c>
      <c r="B149" s="101" t="str">
        <f>IF(val.SelectedLanguage="Deutsch",C149,IF(val.SelectedLanguage="English",D149,E149))</f>
        <v>9. Lokalpolicen: Luftfahrtprodukthaftpflichtversicherungen außerhalb der EU</v>
      </c>
      <c r="C149" s="101" t="s">
        <v>666</v>
      </c>
      <c r="D149" s="101" t="s">
        <v>667</v>
      </c>
      <c r="E149" s="218" t="s">
        <v>783</v>
      </c>
      <c r="F149" s="101"/>
    </row>
    <row r="150" spans="1:6" x14ac:dyDescent="0.2">
      <c r="E150" s="217"/>
    </row>
    <row r="151" spans="1:6" x14ac:dyDescent="0.2">
      <c r="A151" s="96" t="s">
        <v>668</v>
      </c>
      <c r="B151" s="98" t="str">
        <f>IF(val.SelectedLanguage="Deutsch",C151,IF(val.SelectedLanguage="English",D151,E151))</f>
        <v>Bestehen anderweitig abgeschlossene Versicherungspolicen mit einer Mindestversicherungssumme von 5 Mio. USD?</v>
      </c>
      <c r="C151" s="96" t="s">
        <v>793</v>
      </c>
      <c r="D151" s="96" t="s">
        <v>780</v>
      </c>
      <c r="E151" s="217" t="s">
        <v>806</v>
      </c>
    </row>
    <row r="152" spans="1:6" x14ac:dyDescent="0.2">
      <c r="A152" s="96" t="s">
        <v>669</v>
      </c>
      <c r="B152" s="98" t="str">
        <f>IF(val.SelectedLanguage="Deutsch",C152,IF(val.SelectedLanguage="English",D152,E152))</f>
        <v>Bitte reichen Sie uns die aktuellen Versicherungsbestätigungen ein!</v>
      </c>
      <c r="C152" s="96" t="s">
        <v>779</v>
      </c>
      <c r="D152" s="96" t="s">
        <v>489</v>
      </c>
      <c r="E152" s="217" t="s">
        <v>807</v>
      </c>
    </row>
    <row r="153" spans="1:6" x14ac:dyDescent="0.2">
      <c r="A153" s="96" t="s">
        <v>670</v>
      </c>
      <c r="B153" s="98" t="str">
        <f>IF(val.SelectedLanguage="Deutsch",C153,IF(val.SelectedLanguage="English",D153,E153))</f>
        <v>Ich bin an einem Angebot zum Abschluss von Lokalpolicen über WTW interessiert.</v>
      </c>
      <c r="C153" s="96" t="s">
        <v>774</v>
      </c>
      <c r="D153" s="96" t="s">
        <v>773</v>
      </c>
      <c r="E153" s="217" t="s">
        <v>808</v>
      </c>
    </row>
    <row r="154" spans="1:6" x14ac:dyDescent="0.2">
      <c r="E154" s="217"/>
    </row>
    <row r="155" spans="1:6" x14ac:dyDescent="0.2">
      <c r="A155" s="102" t="s">
        <v>671</v>
      </c>
      <c r="B155" s="101" t="str">
        <f>IF(val.SelectedLanguage="Deutsch",C155,IF(val.SelectedLanguage="English",D155,E155))</f>
        <v>Angaben zu Gesellschaften, für die Lokalpolicen abgeschlossen werden sollen</v>
      </c>
      <c r="C155" s="101" t="s">
        <v>794</v>
      </c>
      <c r="D155" s="101" t="s">
        <v>817</v>
      </c>
      <c r="E155" s="218" t="s">
        <v>820</v>
      </c>
      <c r="F155" s="101"/>
    </row>
    <row r="156" spans="1:6" x14ac:dyDescent="0.2">
      <c r="E156" s="217"/>
    </row>
    <row r="157" spans="1:6" x14ac:dyDescent="0.2">
      <c r="A157" s="96" t="s">
        <v>672</v>
      </c>
      <c r="B157" s="98" t="str">
        <f>IF(val.SelectedLanguage="Deutsch",C157,IF(val.SelectedLanguage="English",D157,E157))</f>
        <v>Aussenumsatz in EUR</v>
      </c>
      <c r="C157" s="96" t="s">
        <v>674</v>
      </c>
      <c r="D157" s="96" t="s">
        <v>673</v>
      </c>
      <c r="E157" s="217" t="s">
        <v>777</v>
      </c>
    </row>
    <row r="158" spans="1:6" x14ac:dyDescent="0.2">
      <c r="E158" s="217"/>
    </row>
    <row r="159" spans="1:6" x14ac:dyDescent="0.2">
      <c r="A159" s="102" t="s">
        <v>772</v>
      </c>
      <c r="B159" s="101" t="str">
        <f>IF(val.SelectedLanguage="Deutsch",C159,IF(val.SelectedLanguage="English",D159,E159))</f>
        <v>10. Schadenverlauf der letzten 5 Jahre (nur bei Neuabschluss)</v>
      </c>
      <c r="C159" s="101" t="s">
        <v>770</v>
      </c>
      <c r="D159" s="101" t="s">
        <v>781</v>
      </c>
      <c r="E159" s="218" t="s">
        <v>771</v>
      </c>
      <c r="F159" s="101"/>
    </row>
    <row r="160" spans="1:6" x14ac:dyDescent="0.2">
      <c r="E160" s="217"/>
    </row>
    <row r="161" spans="1:5" x14ac:dyDescent="0.2">
      <c r="A161" s="96" t="s">
        <v>263</v>
      </c>
      <c r="B161" s="98" t="str">
        <f>IF(val.SelectedLanguage="Deutsch",C161,IF(val.SelectedLanguage="English",D161,E161))</f>
        <v>Bitte bestätigen Sie, ob in den letzten 5 Jahren Schäden eingetreten sind. Waren / Sind Ihnen Schäden bekannt?</v>
      </c>
      <c r="C161" s="96" t="s">
        <v>266</v>
      </c>
      <c r="D161" s="96" t="s">
        <v>782</v>
      </c>
      <c r="E161" s="217" t="s">
        <v>809</v>
      </c>
    </row>
    <row r="162" spans="1:5" x14ac:dyDescent="0.2">
      <c r="A162" s="96" t="s">
        <v>258</v>
      </c>
      <c r="B162" s="98" t="str">
        <f>IF(val.SelectedLanguage="Deutsch",C162,IF(val.SelectedLanguage="English",D162,E162))</f>
        <v>Schadenhergang (in Stichworten)</v>
      </c>
      <c r="C162" s="96" t="s">
        <v>265</v>
      </c>
      <c r="D162" s="96" t="s">
        <v>399</v>
      </c>
      <c r="E162" s="217" t="s">
        <v>810</v>
      </c>
    </row>
    <row r="163" spans="1:5" x14ac:dyDescent="0.2">
      <c r="A163" s="96" t="s">
        <v>257</v>
      </c>
      <c r="B163" s="98" t="str">
        <f>IF(val.SelectedLanguage="Deutsch",C163,IF(val.SelectedLanguage="English",D163,E163))</f>
        <v>Schaden-datum</v>
      </c>
      <c r="C163" s="96" t="s">
        <v>700</v>
      </c>
      <c r="D163" s="96" t="s">
        <v>400</v>
      </c>
      <c r="E163" s="217" t="s">
        <v>767</v>
      </c>
    </row>
    <row r="164" spans="1:5" x14ac:dyDescent="0.2">
      <c r="A164" s="96" t="s">
        <v>259</v>
      </c>
      <c r="B164" s="98" t="str">
        <f>IF(val.SelectedLanguage="Deutsch",C164,IF(val.SelectedLanguage="English",D164,E164))</f>
        <v>Schaden-aufwand</v>
      </c>
      <c r="C164" s="96" t="s">
        <v>701</v>
      </c>
      <c r="D164" s="96" t="s">
        <v>264</v>
      </c>
      <c r="E164" s="217" t="s">
        <v>768</v>
      </c>
    </row>
    <row r="165" spans="1:5" ht="10.5" thickBot="1" x14ac:dyDescent="0.25">
      <c r="A165" s="96" t="s">
        <v>260</v>
      </c>
      <c r="B165" s="98" t="str">
        <f>IF(val.SelectedLanguage="Deutsch",C165,IF(val.SelectedLanguage="English",D165,E165))</f>
        <v>Offene Reserven</v>
      </c>
      <c r="C165" s="96" t="s">
        <v>24</v>
      </c>
      <c r="D165" s="96" t="s">
        <v>401</v>
      </c>
      <c r="E165" s="223" t="s">
        <v>769</v>
      </c>
    </row>
    <row r="166" spans="1:5" ht="10.5" thickTop="1" x14ac:dyDescent="0.2"/>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
    <tabColor theme="1"/>
  </sheetPr>
  <dimension ref="A1:P25"/>
  <sheetViews>
    <sheetView workbookViewId="0">
      <selection activeCell="C21" sqref="C21"/>
    </sheetView>
  </sheetViews>
  <sheetFormatPr defaultColWidth="10.90625" defaultRowHeight="12.5" x14ac:dyDescent="0.25"/>
  <cols>
    <col min="1" max="1" width="9" bestFit="1" customWidth="1"/>
    <col min="4" max="4" width="34.453125" bestFit="1" customWidth="1"/>
    <col min="5" max="5" width="9.1796875" bestFit="1" customWidth="1"/>
    <col min="6" max="6" width="9" bestFit="1" customWidth="1"/>
    <col min="7" max="7" width="10.26953125" bestFit="1" customWidth="1"/>
    <col min="8" max="8" width="9" bestFit="1" customWidth="1"/>
    <col min="9" max="9" width="10.26953125" bestFit="1" customWidth="1"/>
    <col min="10" max="10" width="9" bestFit="1" customWidth="1"/>
    <col min="11" max="11" width="10.26953125" bestFit="1" customWidth="1"/>
    <col min="12" max="12" width="9" bestFit="1" customWidth="1"/>
    <col min="13" max="13" width="10.26953125" bestFit="1" customWidth="1"/>
    <col min="14" max="14" width="9" bestFit="1" customWidth="1"/>
    <col min="15" max="15" width="10.26953125" bestFit="1" customWidth="1"/>
    <col min="16" max="16" width="8" bestFit="1" customWidth="1"/>
  </cols>
  <sheetData>
    <row r="1" spans="1:16" x14ac:dyDescent="0.25">
      <c r="A1" s="37"/>
      <c r="B1" s="13">
        <v>15531967</v>
      </c>
    </row>
    <row r="3" spans="1:16" x14ac:dyDescent="0.25">
      <c r="A3" s="37"/>
      <c r="B3" s="13">
        <v>15531967</v>
      </c>
    </row>
    <row r="4" spans="1:16" x14ac:dyDescent="0.25">
      <c r="A4" s="34"/>
      <c r="B4" s="13">
        <v>13693183</v>
      </c>
    </row>
    <row r="5" spans="1:16" x14ac:dyDescent="0.25">
      <c r="A5" s="36"/>
      <c r="B5" s="13">
        <v>15845115</v>
      </c>
    </row>
    <row r="6" spans="1:16" x14ac:dyDescent="0.25">
      <c r="A6" s="44"/>
      <c r="B6" s="13">
        <v>10805759</v>
      </c>
    </row>
    <row r="7" spans="1:16" x14ac:dyDescent="0.25">
      <c r="A7" s="47"/>
      <c r="B7" s="13">
        <v>14286720</v>
      </c>
    </row>
    <row r="8" spans="1:16" x14ac:dyDescent="0.25">
      <c r="A8" s="33"/>
      <c r="B8" s="13">
        <v>15845354</v>
      </c>
    </row>
    <row r="10" spans="1:16" ht="13" thickBot="1" x14ac:dyDescent="0.3">
      <c r="A10" t="s">
        <v>33</v>
      </c>
      <c r="D10" t="s">
        <v>34</v>
      </c>
      <c r="E10" s="8" t="s">
        <v>35</v>
      </c>
      <c r="F10" s="8"/>
      <c r="G10" s="8" t="s">
        <v>36</v>
      </c>
      <c r="H10" s="8"/>
      <c r="I10" s="8" t="s">
        <v>37</v>
      </c>
      <c r="J10" s="8"/>
      <c r="K10" s="8" t="s">
        <v>38</v>
      </c>
      <c r="L10" s="8"/>
      <c r="M10" s="8" t="s">
        <v>39</v>
      </c>
      <c r="N10" s="8"/>
      <c r="O10" s="8" t="s">
        <v>40</v>
      </c>
      <c r="P10" s="8"/>
    </row>
    <row r="11" spans="1:16" x14ac:dyDescent="0.25">
      <c r="A11" s="6">
        <v>16777215</v>
      </c>
      <c r="B11">
        <v>16777215</v>
      </c>
      <c r="D11" s="10" t="s">
        <v>41</v>
      </c>
      <c r="E11" s="19"/>
      <c r="F11" s="11">
        <v>16777215</v>
      </c>
      <c r="G11" s="29"/>
      <c r="H11" s="11">
        <v>15921906</v>
      </c>
      <c r="I11" s="39"/>
      <c r="J11" s="11">
        <v>14277081</v>
      </c>
      <c r="K11" s="49"/>
      <c r="L11" s="11">
        <v>12566463</v>
      </c>
      <c r="M11" s="59"/>
      <c r="N11" s="11">
        <v>10921638</v>
      </c>
      <c r="O11" s="69"/>
      <c r="P11" s="11">
        <v>8421504</v>
      </c>
    </row>
    <row r="12" spans="1:16" x14ac:dyDescent="0.25">
      <c r="A12" s="7">
        <v>16764159</v>
      </c>
      <c r="B12">
        <v>16764159</v>
      </c>
      <c r="D12" s="10" t="s">
        <v>42</v>
      </c>
      <c r="E12" s="20"/>
      <c r="F12" s="13">
        <v>0</v>
      </c>
      <c r="G12" s="30"/>
      <c r="H12" s="13">
        <v>8421504</v>
      </c>
      <c r="I12" s="40"/>
      <c r="J12" s="13">
        <v>5855577</v>
      </c>
      <c r="K12" s="50"/>
      <c r="L12" s="13">
        <v>4210752</v>
      </c>
      <c r="M12" s="60"/>
      <c r="N12" s="13">
        <v>2500134</v>
      </c>
      <c r="O12" s="70"/>
      <c r="P12" s="13">
        <v>855309</v>
      </c>
    </row>
    <row r="13" spans="1:16" x14ac:dyDescent="0.25">
      <c r="A13" s="9">
        <v>13421823</v>
      </c>
      <c r="B13">
        <v>13421823</v>
      </c>
      <c r="D13" s="10" t="s">
        <v>43</v>
      </c>
      <c r="E13" s="21"/>
      <c r="F13" s="13">
        <v>14806254</v>
      </c>
      <c r="G13" s="31"/>
      <c r="H13" s="13">
        <v>12900829</v>
      </c>
      <c r="I13" s="41"/>
      <c r="J13" s="13">
        <v>9944516</v>
      </c>
      <c r="K13" s="51"/>
      <c r="L13" s="13">
        <v>5540500</v>
      </c>
      <c r="M13" s="61"/>
      <c r="N13" s="13">
        <v>2704713</v>
      </c>
      <c r="O13" s="71"/>
      <c r="P13" s="13">
        <v>1055517</v>
      </c>
    </row>
    <row r="14" spans="1:16" x14ac:dyDescent="0.25">
      <c r="A14" s="12">
        <v>10079487</v>
      </c>
      <c r="B14">
        <v>10079487</v>
      </c>
      <c r="D14" s="10" t="s">
        <v>44</v>
      </c>
      <c r="E14" s="22"/>
      <c r="F14" s="13">
        <v>6973027</v>
      </c>
      <c r="G14" s="32"/>
      <c r="H14" s="13">
        <v>14803167</v>
      </c>
      <c r="I14" s="42"/>
      <c r="J14" s="13">
        <v>12894655</v>
      </c>
      <c r="K14" s="52"/>
      <c r="L14" s="13">
        <v>10920863</v>
      </c>
      <c r="M14" s="62"/>
      <c r="N14" s="13">
        <v>5197130</v>
      </c>
      <c r="O14" s="72"/>
      <c r="P14" s="13">
        <v>3486513</v>
      </c>
    </row>
    <row r="15" spans="1:16" x14ac:dyDescent="0.25">
      <c r="A15" s="14">
        <v>13434879</v>
      </c>
      <c r="B15">
        <v>13434879</v>
      </c>
      <c r="D15" s="10" t="s">
        <v>45</v>
      </c>
      <c r="E15" s="23"/>
      <c r="F15" s="13">
        <v>8527984</v>
      </c>
      <c r="G15" s="33"/>
      <c r="H15" s="13">
        <v>15845354</v>
      </c>
      <c r="I15" s="43"/>
      <c r="J15" s="13">
        <v>14913237</v>
      </c>
      <c r="K15" s="53"/>
      <c r="L15" s="13">
        <v>14046911</v>
      </c>
      <c r="M15" s="63"/>
      <c r="N15" s="13">
        <v>6363220</v>
      </c>
      <c r="O15" s="73"/>
      <c r="P15" s="13">
        <v>4263992</v>
      </c>
    </row>
    <row r="16" spans="1:16" x14ac:dyDescent="0.25">
      <c r="A16" s="15">
        <v>13434828</v>
      </c>
      <c r="B16">
        <v>13434828</v>
      </c>
      <c r="D16" s="10" t="s">
        <v>46</v>
      </c>
      <c r="E16" s="24"/>
      <c r="F16" s="13">
        <v>1882367</v>
      </c>
      <c r="G16" s="34"/>
      <c r="H16" s="13">
        <v>13693183</v>
      </c>
      <c r="I16" s="44"/>
      <c r="J16" s="13">
        <v>10805759</v>
      </c>
      <c r="K16" s="54"/>
      <c r="L16" s="13">
        <v>7721727</v>
      </c>
      <c r="M16" s="64"/>
      <c r="N16" s="13">
        <v>36562</v>
      </c>
      <c r="O16" s="74"/>
      <c r="P16" s="13">
        <v>24460</v>
      </c>
    </row>
    <row r="17" spans="1:16" x14ac:dyDescent="0.25">
      <c r="A17" s="16">
        <v>16777164</v>
      </c>
      <c r="B17">
        <v>16777164</v>
      </c>
      <c r="D17" s="10" t="s">
        <v>47</v>
      </c>
      <c r="E17" s="25"/>
      <c r="F17" s="13">
        <v>13803520</v>
      </c>
      <c r="G17" s="35"/>
      <c r="H17" s="13">
        <v>16773313</v>
      </c>
      <c r="I17" s="45"/>
      <c r="J17" s="13">
        <v>16769414</v>
      </c>
      <c r="K17" s="55"/>
      <c r="L17" s="13">
        <v>16765514</v>
      </c>
      <c r="M17" s="65"/>
      <c r="N17" s="13">
        <v>10319360</v>
      </c>
      <c r="O17" s="75"/>
      <c r="P17" s="13">
        <v>6835968</v>
      </c>
    </row>
    <row r="18" spans="1:16" x14ac:dyDescent="0.25">
      <c r="A18" s="17">
        <v>16772300</v>
      </c>
      <c r="B18">
        <v>16772300</v>
      </c>
      <c r="D18" s="10" t="s">
        <v>48</v>
      </c>
      <c r="E18" s="26"/>
      <c r="F18" s="13">
        <v>10490049</v>
      </c>
      <c r="G18" s="36"/>
      <c r="H18" s="13">
        <v>15845115</v>
      </c>
      <c r="I18" s="46"/>
      <c r="J18" s="13">
        <v>14913525</v>
      </c>
      <c r="K18" s="56"/>
      <c r="L18" s="13">
        <v>14046961</v>
      </c>
      <c r="M18" s="66"/>
      <c r="N18" s="13">
        <v>7867535</v>
      </c>
      <c r="O18" s="76"/>
      <c r="P18" s="13">
        <v>5310816</v>
      </c>
    </row>
    <row r="19" spans="1:16" x14ac:dyDescent="0.25">
      <c r="D19" s="10" t="s">
        <v>49</v>
      </c>
      <c r="E19" s="27"/>
      <c r="F19" s="13">
        <v>9028352</v>
      </c>
      <c r="G19" s="37"/>
      <c r="H19" s="13">
        <v>15531967</v>
      </c>
      <c r="I19" s="47"/>
      <c r="J19" s="13">
        <v>14286720</v>
      </c>
      <c r="K19" s="57"/>
      <c r="L19" s="13">
        <v>13107010</v>
      </c>
      <c r="M19" s="67"/>
      <c r="N19" s="13">
        <v>6787840</v>
      </c>
      <c r="O19" s="77"/>
      <c r="P19" s="13">
        <v>4481536</v>
      </c>
    </row>
    <row r="20" spans="1:16" ht="13" thickBot="1" x14ac:dyDescent="0.3">
      <c r="D20" s="10" t="s">
        <v>50</v>
      </c>
      <c r="E20" s="28"/>
      <c r="F20" s="18">
        <v>6973027</v>
      </c>
      <c r="G20" s="38"/>
      <c r="H20" s="18">
        <v>14803167</v>
      </c>
      <c r="I20" s="48"/>
      <c r="J20" s="18">
        <v>12894655</v>
      </c>
      <c r="K20" s="58"/>
      <c r="L20" s="18">
        <v>10920863</v>
      </c>
      <c r="M20" s="68"/>
      <c r="N20" s="18">
        <v>5197130</v>
      </c>
      <c r="O20" s="78"/>
      <c r="P20" s="18">
        <v>3486513</v>
      </c>
    </row>
    <row r="24" spans="1:16" ht="14" x14ac:dyDescent="0.25">
      <c r="E24" s="276"/>
      <c r="F24" s="276"/>
      <c r="G24" s="277"/>
      <c r="H24" s="277"/>
      <c r="I24" s="277"/>
      <c r="J24" s="277"/>
      <c r="K24" s="277"/>
      <c r="L24" s="277"/>
      <c r="M24" s="277"/>
    </row>
    <row r="25" spans="1:16" x14ac:dyDescent="0.25">
      <c r="F25" s="36"/>
      <c r="G25" s="33"/>
      <c r="I25" s="43"/>
    </row>
  </sheetData>
  <mergeCells count="1">
    <mergeCell ref="E24:M24"/>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FarbeAusWertInAuswahl">
                <anchor moveWithCells="1" sizeWithCells="1">
                  <from>
                    <xdr:col>3</xdr:col>
                    <xdr:colOff>19050</xdr:colOff>
                    <xdr:row>1</xdr:row>
                    <xdr:rowOff>19050</xdr:rowOff>
                  </from>
                  <to>
                    <xdr:col>3</xdr:col>
                    <xdr:colOff>1466850</xdr:colOff>
                    <xdr:row>3</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314</vt:i4>
      </vt:variant>
    </vt:vector>
  </HeadingPairs>
  <TitlesOfParts>
    <vt:vector size="315" baseType="lpstr">
      <vt:lpstr>Fragebogen # Questionnaire</vt:lpstr>
      <vt:lpstr>areaSV.Countries</vt:lpstr>
      <vt:lpstr>areaSV.Greetings</vt:lpstr>
      <vt:lpstr>label.AddtlCompanies.TreadActHint</vt:lpstr>
      <vt:lpstr>label.AddtlCompanies.TreadActURL</vt:lpstr>
      <vt:lpstr>label.BusinessActivitiesHint</vt:lpstr>
      <vt:lpstr>label.BusinessActivitiesHintLine1</vt:lpstr>
      <vt:lpstr>label.BusinessActivitiesHintLine2</vt:lpstr>
      <vt:lpstr>label.BusinessActivitiesHintLine3</vt:lpstr>
      <vt:lpstr>label.City</vt:lpstr>
      <vt:lpstr>label.CompanyName</vt:lpstr>
      <vt:lpstr>label.Contact.Firstname</vt:lpstr>
      <vt:lpstr>label.Contact.Lastname</vt:lpstr>
      <vt:lpstr>label.ContactCompany</vt:lpstr>
      <vt:lpstr>label.ContactMail</vt:lpstr>
      <vt:lpstr>label.ContactPhone</vt:lpstr>
      <vt:lpstr>label.ContactType</vt:lpstr>
      <vt:lpstr>label.correspondence_note</vt:lpstr>
      <vt:lpstr>label.Country</vt:lpstr>
      <vt:lpstr>label.Headline</vt:lpstr>
      <vt:lpstr>label.HintRegNoFurtherInterest</vt:lpstr>
      <vt:lpstr>label.HintThankYou</vt:lpstr>
      <vt:lpstr>label.OutsideEUsee10</vt:lpstr>
      <vt:lpstr>label.Salutation</vt:lpstr>
      <vt:lpstr>label.section1.TypeOfQuote</vt:lpstr>
      <vt:lpstr>label.section10.Claims</vt:lpstr>
      <vt:lpstr>label.section10.ClaimsAmount</vt:lpstr>
      <vt:lpstr>label.section10.ClaimsDate</vt:lpstr>
      <vt:lpstr>label.section10.ClaimsExplanation</vt:lpstr>
      <vt:lpstr>label.section10.ClaimsReserves</vt:lpstr>
      <vt:lpstr>label.section10.NO_ClaimsConfirmation</vt:lpstr>
      <vt:lpstr>label.section2.InsuredCompany</vt:lpstr>
      <vt:lpstr>label.section2_1.InsuredCompanyContact</vt:lpstr>
      <vt:lpstr>label.section2_2.BillingAddress</vt:lpstr>
      <vt:lpstr>label.section3.BusinessActivities</vt:lpstr>
      <vt:lpstr>label.section4.AddtionalCompanies</vt:lpstr>
      <vt:lpstr>label.section4_1.Subsidiaries</vt:lpstr>
      <vt:lpstr>label.section4_2.Subcontractors</vt:lpstr>
      <vt:lpstr>label.section5.SanctionEmbargo</vt:lpstr>
      <vt:lpstr>label.section5.SanctionEmbargo.exports</vt:lpstr>
      <vt:lpstr>label.section5.SanctionEmbargo.exports_countries</vt:lpstr>
      <vt:lpstr>label.section5.SanctionEmbargo.exports_HINTcountries</vt:lpstr>
      <vt:lpstr>label.section5.SanctionEmbargo.insured_contractor</vt:lpstr>
      <vt:lpstr>label.section5.SanctionEmbargo.insured_site</vt:lpstr>
      <vt:lpstr>label.section5.SanctionEmbargo.insured_subsidiary</vt:lpstr>
      <vt:lpstr>label.section6.CoverageStart</vt:lpstr>
      <vt:lpstr>label.section6.CoverageStart.hint</vt:lpstr>
      <vt:lpstr>label.section6.CoverageStart.Value</vt:lpstr>
      <vt:lpstr>label.section7.LimitOfIndemity</vt:lpstr>
      <vt:lpstr>label.section7.LimitOfIndemity.Hint1</vt:lpstr>
      <vt:lpstr>label.section7.LimitOfIndemity.Hint2</vt:lpstr>
      <vt:lpstr>label.section8.NetSalesCover</vt:lpstr>
      <vt:lpstr>label.section8.NetSalesCover.Hint1</vt:lpstr>
      <vt:lpstr>label.section8.NetSalesCover.Hint2</vt:lpstr>
      <vt:lpstr>label.section8.Table.HeadlineAirbus</vt:lpstr>
      <vt:lpstr>label.section8.Table.HeadlineNonAirbus</vt:lpstr>
      <vt:lpstr>label.section8.TABLES.Col02.Headline</vt:lpstr>
      <vt:lpstr>label.section8.TABLES.Col03.Headline</vt:lpstr>
      <vt:lpstr>label.section8.TABLES.Col04.Headline</vt:lpstr>
      <vt:lpstr>label.section8.TABLES.Col05.Headline</vt:lpstr>
      <vt:lpstr>label.section8.TABLES.Col06.Headline</vt:lpstr>
      <vt:lpstr>label.section8.TABLES.Col07.Headline</vt:lpstr>
      <vt:lpstr>label.section8.TABLES.Col08.Headline</vt:lpstr>
      <vt:lpstr>label.section8.TABLES.Col09.Headline</vt:lpstr>
      <vt:lpstr>label.section8.TABLES.Col10.Headline</vt:lpstr>
      <vt:lpstr>label.section8.TABLES.Col11.Headline</vt:lpstr>
      <vt:lpstr>label.section8.TABLES.Line1.Head</vt:lpstr>
      <vt:lpstr>label.section8.TABLES.Line2.Head</vt:lpstr>
      <vt:lpstr>label.section8.TABLES.Line3.Head</vt:lpstr>
      <vt:lpstr>label.section8.TABLES.Line4.Head</vt:lpstr>
      <vt:lpstr>label.section8.TABLES.Line5.Head</vt:lpstr>
      <vt:lpstr>label.section8.TABLES.Line6.Head</vt:lpstr>
      <vt:lpstr>label.section8.TABLES.Line7.Head</vt:lpstr>
      <vt:lpstr>label.section8.TABLES.Line8.Head</vt:lpstr>
      <vt:lpstr>label.section8_1.ManufacturingDistribution</vt:lpstr>
      <vt:lpstr>label.section8_1.ManufacturingDistribution.AIRBUS</vt:lpstr>
      <vt:lpstr>label.section8_1.ManufacturingDistribution.AIRBUSextd</vt:lpstr>
      <vt:lpstr>label.section8_1.ManufacturingDistribution.Col1.Headline</vt:lpstr>
      <vt:lpstr>label.section8_1.ManufacturingDistribution.Supplier</vt:lpstr>
      <vt:lpstr>label.section8_2.EngineerconstructionServices</vt:lpstr>
      <vt:lpstr>label.section8_2.EngineerconstructionServices.AIRBUS</vt:lpstr>
      <vt:lpstr>label.section8_2.EngineerconstructionServices.Col1.Headline</vt:lpstr>
      <vt:lpstr>label.section8_2.EngineerconstructionServices.Supplier</vt:lpstr>
      <vt:lpstr>label.section8_3.LabourLeasing</vt:lpstr>
      <vt:lpstr>label.section8_3.LabourLeasing.AIRBUS</vt:lpstr>
      <vt:lpstr>label.section8_3.LabourLeasing.Col1.Headline</vt:lpstr>
      <vt:lpstr>label.section8_3.LabourLeasing.Supplier</vt:lpstr>
      <vt:lpstr>label.section9.LocalInsurances</vt:lpstr>
      <vt:lpstr>label.section9.LocalInsurances.ExistingConfirmations</vt:lpstr>
      <vt:lpstr>label.section9.LocalInsurances.ExistingGE5M</vt:lpstr>
      <vt:lpstr>label.section9.LocalInsurances.RequestMoreInfo</vt:lpstr>
      <vt:lpstr>label.section9_1.LocalInsurances_Companies</vt:lpstr>
      <vt:lpstr>label.section9_1.LocalInsurances_Companies_ExtTurnOver</vt:lpstr>
      <vt:lpstr>label.Street_No</vt:lpstr>
      <vt:lpstr>label.Subsidiaries.AdressInclCountry</vt:lpstr>
      <vt:lpstr>label.Subsidiaries.BusinessActivities</vt:lpstr>
      <vt:lpstr>label.Subsidiaries.Companyname</vt:lpstr>
      <vt:lpstr>label.Subtitle</vt:lpstr>
      <vt:lpstr>label.TypeOfProduction</vt:lpstr>
      <vt:lpstr>label.TypeOfQuote</vt:lpstr>
      <vt:lpstr>label.UmsatzGT50</vt:lpstr>
      <vt:lpstr>label.ZIP</vt:lpstr>
      <vt:lpstr>lu.DDL.ContactType</vt:lpstr>
      <vt:lpstr>lu.DDL.Countries</vt:lpstr>
      <vt:lpstr>lu.DDL.Greetings</vt:lpstr>
      <vt:lpstr>lu.DDL.Language</vt:lpstr>
      <vt:lpstr>lu.DDL.LimitOfIndemnity</vt:lpstr>
      <vt:lpstr>lu.DDL.TypeOfProduction</vt:lpstr>
      <vt:lpstr>lu.DDL.TypeOfQuote</vt:lpstr>
      <vt:lpstr>lu.DLL.YesNo</vt:lpstr>
      <vt:lpstr>'Fragebogen # Questionnaire'!Print_Area</vt:lpstr>
      <vt:lpstr>'Fragebogen # Questionnaire'!Print_Titles</vt:lpstr>
      <vt:lpstr>val.Sect1.SelectedTypeOfQuote</vt:lpstr>
      <vt:lpstr>val.Sect10.confirmedClaims.YESNO</vt:lpstr>
      <vt:lpstr>val.Sect2.insured.company.City</vt:lpstr>
      <vt:lpstr>val.Sect2.insured.company.country</vt:lpstr>
      <vt:lpstr>val.Sect2.insured.company.countryOUTPUT</vt:lpstr>
      <vt:lpstr>val.Sect2.insured.company.name</vt:lpstr>
      <vt:lpstr>val.Sect2.insured.company.street</vt:lpstr>
      <vt:lpstr>val.Sect2.insured.company.ZIP</vt:lpstr>
      <vt:lpstr>val.Sect2_1.insured.company.ALTname</vt:lpstr>
      <vt:lpstr>val.Sect2_1.insured.company.contactgreeting</vt:lpstr>
      <vt:lpstr>val.Sect2_1.insured.company.contactmail</vt:lpstr>
      <vt:lpstr>val.Sect2_1.insured.company.contactname</vt:lpstr>
      <vt:lpstr>val.Sect2_1.insured.company.contactprename</vt:lpstr>
      <vt:lpstr>val.Sect2_1.insured.company.contacttelephone</vt:lpstr>
      <vt:lpstr>val.Sect2_1.insured.company.contacttype</vt:lpstr>
      <vt:lpstr>val.Sect2_2.billed.company.City</vt:lpstr>
      <vt:lpstr>val.Sect2_2.billed.company.contactmail</vt:lpstr>
      <vt:lpstr>val.Sect2_2.billed.company.country</vt:lpstr>
      <vt:lpstr>val.Sect2_2.billed.company.countryOUTPUT</vt:lpstr>
      <vt:lpstr>val.Sect2_2.billed.company.name</vt:lpstr>
      <vt:lpstr>val.Sect2_2.billed.company.street</vt:lpstr>
      <vt:lpstr>val.Sect2_2.billed.company.ZIP</vt:lpstr>
      <vt:lpstr>val.Sect3.insured.company.businessactivity.1</vt:lpstr>
      <vt:lpstr>val.Sect3.insured.company.businessactivity.2</vt:lpstr>
      <vt:lpstr>val.Sect3.insured.company.businessactivity.3</vt:lpstr>
      <vt:lpstr>val.Sect3.insured.company.businessactivity.4</vt:lpstr>
      <vt:lpstr>val.Sect3.insured.company.businessactivity.5</vt:lpstr>
      <vt:lpstr>val.Sect3.insured.company.businessactivity.6</vt:lpstr>
      <vt:lpstr>val.Sect4_1.subsidiaries.YESNO</vt:lpstr>
      <vt:lpstr>val.Sect4_1.subsidiary1.address</vt:lpstr>
      <vt:lpstr>val.Sect4_1.subsidiary1.businessactivity</vt:lpstr>
      <vt:lpstr>val.Sect4_1.subsidiary1.companyname</vt:lpstr>
      <vt:lpstr>val.Sect4_1.subsidiary10.address</vt:lpstr>
      <vt:lpstr>val.Sect4_1.subsidiary10.businessactivity</vt:lpstr>
      <vt:lpstr>val.Sect4_1.subsidiary10.companyname</vt:lpstr>
      <vt:lpstr>val.Sect4_1.subsidiary2.address</vt:lpstr>
      <vt:lpstr>val.Sect4_1.subsidiary2.businessactivity</vt:lpstr>
      <vt:lpstr>val.Sect4_1.subsidiary2.companyname</vt:lpstr>
      <vt:lpstr>val.Sect4_1.subsidiary3.address</vt:lpstr>
      <vt:lpstr>val.Sect4_1.subsidiary3.businessactivity</vt:lpstr>
      <vt:lpstr>val.Sect4_1.subsidiary3.companyname</vt:lpstr>
      <vt:lpstr>val.Sect4_1.subsidiary4.address</vt:lpstr>
      <vt:lpstr>val.Sect4_1.subsidiary4.businessactivity</vt:lpstr>
      <vt:lpstr>val.Sect4_1.subsidiary4.companyname</vt:lpstr>
      <vt:lpstr>val.Sect4_1.subsidiary5.address</vt:lpstr>
      <vt:lpstr>val.Sect4_1.subsidiary5.businessactivity</vt:lpstr>
      <vt:lpstr>val.Sect4_1.subsidiary5.companyname</vt:lpstr>
      <vt:lpstr>val.Sect4_1.subsidiary6.address</vt:lpstr>
      <vt:lpstr>val.Sect4_1.subsidiary6.businessactivity</vt:lpstr>
      <vt:lpstr>val.Sect4_1.subsidiary6.companyname</vt:lpstr>
      <vt:lpstr>val.Sect4_1.subsidiary7.address</vt:lpstr>
      <vt:lpstr>val.Sect4_1.subsidiary7.businessactivity</vt:lpstr>
      <vt:lpstr>val.Sect4_1.subsidiary7.companyname</vt:lpstr>
      <vt:lpstr>val.Sect4_1.subsidiary8.address</vt:lpstr>
      <vt:lpstr>val.Sect4_1.subsidiary8.businessactivity</vt:lpstr>
      <vt:lpstr>val.Sect4_1.subsidiary8.companyname</vt:lpstr>
      <vt:lpstr>val.Sect4_1.subsidiary9.address</vt:lpstr>
      <vt:lpstr>val.Sect4_1.subsidiary9.businessactivity</vt:lpstr>
      <vt:lpstr>val.Sect4_1.subsidiary9.companyname</vt:lpstr>
      <vt:lpstr>val.Sect4_2.external.YESNO</vt:lpstr>
      <vt:lpstr>val.Sect4_2.external1.address</vt:lpstr>
      <vt:lpstr>val.Sect4_2.external1.companyname</vt:lpstr>
      <vt:lpstr>val.Sect4_2.external1.ContractOwn</vt:lpstr>
      <vt:lpstr>val.Sect4_2.external1.Revenue50plus</vt:lpstr>
      <vt:lpstr>val.Sect4_2.external2.address</vt:lpstr>
      <vt:lpstr>val.Sect4_2.external2.companyname</vt:lpstr>
      <vt:lpstr>val.Sect4_2.external2.ContractOwn</vt:lpstr>
      <vt:lpstr>val.Sect4_2.external2.Revenue50plus</vt:lpstr>
      <vt:lpstr>val.Sect4_2.external3.address</vt:lpstr>
      <vt:lpstr>val.Sect4_2.external3.companyname</vt:lpstr>
      <vt:lpstr>val.Sect4_2.external3.ContractOwn</vt:lpstr>
      <vt:lpstr>val.Sect4_2.external3.Revenue50plus</vt:lpstr>
      <vt:lpstr>val.Sect4_2.external4.address</vt:lpstr>
      <vt:lpstr>val.Sect4_2.external4.companyname</vt:lpstr>
      <vt:lpstr>val.Sect4_2.external4.ContractOwn</vt:lpstr>
      <vt:lpstr>val.Sect4_2.external4.Revenue50plus</vt:lpstr>
      <vt:lpstr>val.Sect4_2.external5.address</vt:lpstr>
      <vt:lpstr>val.Sect4_2.external5.companyname</vt:lpstr>
      <vt:lpstr>val.Sect4_2.external5.ContractOwn</vt:lpstr>
      <vt:lpstr>val.Sect4_2.external5.Revenue50plus</vt:lpstr>
      <vt:lpstr>val.Sect4_2.external6.address</vt:lpstr>
      <vt:lpstr>val.Sect4_2.external6.companyname</vt:lpstr>
      <vt:lpstr>val.Sect4_2.external6.ContractOwn</vt:lpstr>
      <vt:lpstr>val.Sect4_2.external6.Revenue50plus</vt:lpstr>
      <vt:lpstr>val.Sect5.CtyListOfExportsToSanctionedCty</vt:lpstr>
      <vt:lpstr>val.Sect5.ExportsToSanctionedCty.YESNO</vt:lpstr>
      <vt:lpstr>val.Sect5.RelatedToSanctionedCty.YESNO</vt:lpstr>
      <vt:lpstr>val.Sect5.RiskInSanctionedCty.YESNO</vt:lpstr>
      <vt:lpstr>val.Sect5.SeatInSanctionedCty.YESNO</vt:lpstr>
      <vt:lpstr>val.Sect6.StartOfInsurance</vt:lpstr>
      <vt:lpstr>val.Sect7.LimitOfIndemnity</vt:lpstr>
      <vt:lpstr>val.Sect8_1.Aeronautics_civil.Prod.AIRBUS.ROW</vt:lpstr>
      <vt:lpstr>val.Sect8_1.Aeronautics_civil.Prod.AIRBUS.USCA</vt:lpstr>
      <vt:lpstr>val.Sect8_1.Aeronautics_civil.Prod.nonAIRBUS.ROW</vt:lpstr>
      <vt:lpstr>val.Sect8_1.Aeronautics_civil.Prod.nonAIRBUS.USCA</vt:lpstr>
      <vt:lpstr>val.Sect8_1.Aeronautics_military.Prod.AIRBUS.ROW</vt:lpstr>
      <vt:lpstr>val.Sect8_1.Aeronautics_military.Prod.AIRBUS.USCA</vt:lpstr>
      <vt:lpstr>val.Sect8_1.Aeronautics_military.Prod.nonAIRBUS.ROW</vt:lpstr>
      <vt:lpstr>val.Sect8_1.Aeronautics_military.Prod.nonAIRBUS.USCA</vt:lpstr>
      <vt:lpstr>val.Sect8_1.Aircraft_civil.Prod.AIRBUS.ROW</vt:lpstr>
      <vt:lpstr>val.Sect8_1.Aircraft_civil.Prod.AIRBUS.USCA</vt:lpstr>
      <vt:lpstr>val.Sect8_1.Aircraft_civil.Prod.nonAIRBUS.ROW</vt:lpstr>
      <vt:lpstr>val.Sect8_1.Aircraft_civil.Prod.nonAIRBUS.USCA</vt:lpstr>
      <vt:lpstr>val.Sect8_1.Aircraft_military.Prod.AIRBUS.ROW</vt:lpstr>
      <vt:lpstr>val.Sect8_1.Aircraft_military.Prod.AIRBUS.USCA</vt:lpstr>
      <vt:lpstr>val.Sect8_1.Aircraft_military.Prod.nonAIRBUS.ROW</vt:lpstr>
      <vt:lpstr>val.Sect8_1.Aircraft_military.Prod.nonAIRBUS.USCA</vt:lpstr>
      <vt:lpstr>val.Sect8_1.Helicopter_civil.Prod.AIRBUS.ROW</vt:lpstr>
      <vt:lpstr>val.Sect8_1.Helicopter_civil.Prod.AIRBUS.USCA</vt:lpstr>
      <vt:lpstr>val.Sect8_1.Helicopter_civil.Prod.nonAIRBUS.ROW</vt:lpstr>
      <vt:lpstr>val.Sect8_1.Helicopter_civil.Prod.nonAIRBUS.USCA</vt:lpstr>
      <vt:lpstr>val.Sect8_1.Helicopter_military.Prod.AIRBUS.ROW</vt:lpstr>
      <vt:lpstr>val.Sect8_1.Helicopter_military.Prod.AIRBUS.USCA</vt:lpstr>
      <vt:lpstr>val.Sect8_1.Helicopter_military.Prod.nonAIRBUS.ROW</vt:lpstr>
      <vt:lpstr>val.Sect8_1.Helicopter_military.Prod.nonAIRBUS.USCA</vt:lpstr>
      <vt:lpstr>val.Sect8_1.Space.Prod.AIRBUS.ROW</vt:lpstr>
      <vt:lpstr>val.Sect8_1.Space.Prod.AIRBUS.USCA</vt:lpstr>
      <vt:lpstr>val.Sect8_1.Space.Prod.nonAIRBUS.ROW</vt:lpstr>
      <vt:lpstr>val.Sect8_1.Space.Prod.nonAIRBUS.USCA</vt:lpstr>
      <vt:lpstr>val.Sect8_2.Aeronautics_civil.Svcs.AIRBUS.ROW</vt:lpstr>
      <vt:lpstr>val.Sect8_2.Aeronautics_civil.Svcs.AIRBUS.USCA</vt:lpstr>
      <vt:lpstr>val.Sect8_2.Aeronautics_civil.Svcs.nonAIRBUS.ROW</vt:lpstr>
      <vt:lpstr>val.Sect8_2.Aeronautics_civil.Svcs.nonAIRBUS.USCA</vt:lpstr>
      <vt:lpstr>val.Sect8_2.Aeronautics_military.Svcs.AIRBUS.ROW</vt:lpstr>
      <vt:lpstr>val.Sect8_2.Aeronautics_military.Svcs.AIRBUS.USCA</vt:lpstr>
      <vt:lpstr>val.Sect8_2.Aeronautics_military.Svcs.nonAIRBUS.ROW</vt:lpstr>
      <vt:lpstr>val.Sect8_2.Aeronautics_military.Svcs.nonAIRBUS.USCA</vt:lpstr>
      <vt:lpstr>val.Sect8_2.Aircraft_civil.Svcs.AIRBUS.ROW</vt:lpstr>
      <vt:lpstr>val.Sect8_2.Aircraft_civil.Svcs.AIRBUS.USCA</vt:lpstr>
      <vt:lpstr>val.Sect8_2.Aircraft_civil.Svcs.nonAIRBUS.ROW</vt:lpstr>
      <vt:lpstr>val.Sect8_2.Aircraft_civil.Svcs.nonAIRBUS.USCA</vt:lpstr>
      <vt:lpstr>val.Sect8_2.Aircraft_military.Svcs.AIRBUS.ROW</vt:lpstr>
      <vt:lpstr>val.Sect8_2.Aircraft_military.Svcs.AIRBUS.USCA</vt:lpstr>
      <vt:lpstr>val.Sect8_2.Aircraft_military.Svcs.nonAIRBUS.ROW</vt:lpstr>
      <vt:lpstr>val.Sect8_2.Aircraft_military.Svcs.nonAIRBUS.USCA</vt:lpstr>
      <vt:lpstr>val.Sect8_2.Helicopter_civil.Svcs.AIRBUS.ROW</vt:lpstr>
      <vt:lpstr>val.Sect8_2.Helicopter_civil.Svcs.AIRBUS.USCA</vt:lpstr>
      <vt:lpstr>val.Sect8_2.Helicopter_civil.Svcs.nonAIRBUS.ROW</vt:lpstr>
      <vt:lpstr>val.Sect8_2.Helicopter_civil.Svcs.nonAIRBUS.USCA</vt:lpstr>
      <vt:lpstr>val.Sect8_2.Helicopter_military.Svcs.AIRBUS.ROW</vt:lpstr>
      <vt:lpstr>val.Sect8_2.Helicopter_military.Svcs.AIRBUS.USCA</vt:lpstr>
      <vt:lpstr>val.Sect8_2.Helicopter_military.Svcs.nonAIRBUS.ROW</vt:lpstr>
      <vt:lpstr>val.Sect8_2.Helicopter_military.Svcs.nonAIRBUS.USCA</vt:lpstr>
      <vt:lpstr>val.Sect8_2.Space.Svcs.AIRBUS.ROW</vt:lpstr>
      <vt:lpstr>val.Sect8_2.Space.Svcs.AIRBUS.USCA</vt:lpstr>
      <vt:lpstr>val.Sect8_2.Space.Svcs.nonAIRBUS.ROW</vt:lpstr>
      <vt:lpstr>val.Sect8_2.Space.Svcs.nonAIRBUS.USCA</vt:lpstr>
      <vt:lpstr>val.Sect8_3.Aeronautics_civil.Labr.AIRBUS.ROW</vt:lpstr>
      <vt:lpstr>val.Sect8_3.Aeronautics_civil.Labr.AIRBUS.USCA</vt:lpstr>
      <vt:lpstr>val.Sect8_3.Aeronautics_civil.Labr.nonAIRBUS.ROW</vt:lpstr>
      <vt:lpstr>val.Sect8_3.Aeronautics_civil.Labr.nonAIRBUS.USCA</vt:lpstr>
      <vt:lpstr>val.Sect8_3.Aeronautics_military.Labr.AIRBUS.ROW</vt:lpstr>
      <vt:lpstr>val.Sect8_3.Aeronautics_military.Labr.AIRBUS.USCA</vt:lpstr>
      <vt:lpstr>val.Sect8_3.Aeronautics_military.Labr.nonAIRBUS.ROW</vt:lpstr>
      <vt:lpstr>val.Sect8_3.Aeronautics_military.Labr.nonAIRBUS.USCA</vt:lpstr>
      <vt:lpstr>val.Sect8_3.Aircraft_civil.Labr.AIRBUS.ROW</vt:lpstr>
      <vt:lpstr>val.Sect8_3.Aircraft_civil.Labr.AIRBUS.USCA</vt:lpstr>
      <vt:lpstr>val.Sect8_3.Aircraft_civil.Labr.nonAIRBUS.ROW</vt:lpstr>
      <vt:lpstr>val.Sect8_3.Aircraft_civil.Labr.nonAIRBUS.USCA</vt:lpstr>
      <vt:lpstr>val.Sect8_3.Aircraft_military.Labr.AIRBUS.ROW</vt:lpstr>
      <vt:lpstr>val.Sect8_3.Aircraft_military.Labr.AIRBUS.USCA</vt:lpstr>
      <vt:lpstr>val.Sect8_3.Aircraft_military.Labr.nonAIRBUS.ROW</vt:lpstr>
      <vt:lpstr>val.Sect8_3.Aircraft_military.Labr.nonAIRBUS.USCA</vt:lpstr>
      <vt:lpstr>val.Sect8_3.Helicopter_civil.Labr.AIRBUS.ROW</vt:lpstr>
      <vt:lpstr>val.Sect8_3.Helicopter_civil.Labr.AIRBUS.USCA</vt:lpstr>
      <vt:lpstr>val.Sect8_3.Helicopter_civil.Labr.nonAIRBUS.ROW</vt:lpstr>
      <vt:lpstr>val.Sect8_3.Helicopter_civil.Labr.nonAIRBUS.USCA</vt:lpstr>
      <vt:lpstr>val.Sect8_3.Helicopter_military.Labr.AIRBUS.ROW</vt:lpstr>
      <vt:lpstr>val.Sect8_3.Helicopter_military.Labr.AIRBUS.USCA</vt:lpstr>
      <vt:lpstr>val.Sect8_3.Helicopter_military.Labr.nonAIRBUS.ROW</vt:lpstr>
      <vt:lpstr>val.Sect8_3.Helicopter_military.Labr.nonAIRBUS.USCA</vt:lpstr>
      <vt:lpstr>val.Sect8_3.Space.Labr.AIRBUS.ROW</vt:lpstr>
      <vt:lpstr>val.Sect8_3.Space.Labr.AIRBUS.USCA</vt:lpstr>
      <vt:lpstr>val.Sect8_3.Space.Labr.nonAIRBUS.ROW</vt:lpstr>
      <vt:lpstr>val.Sect8_3.Space.Labr.nonAIRBUS.USCA</vt:lpstr>
      <vt:lpstr>val.Sect9.ExistingLocalPolGT_USD5M.YESNO</vt:lpstr>
      <vt:lpstr>val.Sect9_1.localpolicy1.companyaddress</vt:lpstr>
      <vt:lpstr>val.Sect9_1.localpolicy1.companyemail</vt:lpstr>
      <vt:lpstr>val.Sect9_1.localpolicy1.companyextturnover</vt:lpstr>
      <vt:lpstr>val.Sect9_1.localpolicy1.companyname</vt:lpstr>
      <vt:lpstr>val.Sect9_1.localpolicy2.companyaddress</vt:lpstr>
      <vt:lpstr>val.Sect9_1.localpolicy2.companyemail</vt:lpstr>
      <vt:lpstr>val.Sect9_1.localpolicy2.companyextturnover</vt:lpstr>
      <vt:lpstr>val.Sect9_1.localpolicy2.companyname</vt:lpstr>
      <vt:lpstr>val.Sect9_1.localpolicy3.companyaddress</vt:lpstr>
      <vt:lpstr>val.Sect9_1.localpolicy3.companyemail</vt:lpstr>
      <vt:lpstr>val.Sect9_1.localpolicy3.companyextturnover</vt:lpstr>
      <vt:lpstr>val.Sect9_1.localpolicy3.companyname</vt:lpstr>
      <vt:lpstr>val.Sect9_1.localpolicy4.companyaddress</vt:lpstr>
      <vt:lpstr>val.Sect9_1.localpolicy4.companyemail</vt:lpstr>
      <vt:lpstr>val.Sect9_1.localpolicy4.companyextturnover</vt:lpstr>
      <vt:lpstr>val.Sect9_1.localpolicy4.companyname</vt:lpstr>
      <vt:lpstr>val.Sect9_1.localpolicy5.companyaddress</vt:lpstr>
      <vt:lpstr>val.Sect9_1.localpolicy5.companyemail</vt:lpstr>
      <vt:lpstr>val.Sect9_1.localpolicy5.companyextturnover</vt:lpstr>
      <vt:lpstr>val.Sect9_1.localpolicy5.companyname</vt:lpstr>
      <vt:lpstr>val.Sect9_1.localpolicy6.companyaddress</vt:lpstr>
      <vt:lpstr>val.Sect9_1.localpolicy6.companyemail</vt:lpstr>
      <vt:lpstr>val.Sect9_1.localpolicy6.companyextturnover</vt:lpstr>
      <vt:lpstr>val.Sect9_1.localpolicy6.companyname</vt:lpstr>
      <vt:lpstr>val.SelectedLanguage</vt:lpstr>
      <vt:lpstr>values.QUESTIONNAIRE</vt:lpstr>
      <vt:lpstr>Zeitraum__Planumsätze_Luftfahrtindustrie_für_die_kommende_Versicherungsperiode_15.10._bis_15.10._eines_jeden_Jahres</vt:lpstr>
    </vt:vector>
  </TitlesOfParts>
  <Company>EADS Headquarters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Susanne Grillenberger</dc:creator>
  <cp:lastModifiedBy>Pradeep Nair</cp:lastModifiedBy>
  <cp:lastPrinted>2019-07-12T08:00:17Z</cp:lastPrinted>
  <dcterms:created xsi:type="dcterms:W3CDTF">2005-06-16T08:27:56Z</dcterms:created>
  <dcterms:modified xsi:type="dcterms:W3CDTF">2025-05-27T09:41:18Z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47b247-e90e-43a3-9d7b-004f14ae6873_Enabled">
    <vt:lpwstr>true</vt:lpwstr>
  </property>
  <property fmtid="{D5CDD505-2E9C-101B-9397-08002B2CF9AE}" pid="3" name="MSIP_Label_d347b247-e90e-43a3-9d7b-004f14ae6873_SetDate">
    <vt:lpwstr>2021-06-21T09:31:31Z</vt:lpwstr>
  </property>
  <property fmtid="{D5CDD505-2E9C-101B-9397-08002B2CF9AE}" pid="4" name="MSIP_Label_d347b247-e90e-43a3-9d7b-004f14ae6873_Method">
    <vt:lpwstr>Standard</vt:lpwstr>
  </property>
  <property fmtid="{D5CDD505-2E9C-101B-9397-08002B2CF9AE}" pid="5" name="MSIP_Label_d347b247-e90e-43a3-9d7b-004f14ae6873_Name">
    <vt:lpwstr>d347b247-e90e-43a3-9d7b-004f14ae6873</vt:lpwstr>
  </property>
  <property fmtid="{D5CDD505-2E9C-101B-9397-08002B2CF9AE}" pid="6" name="MSIP_Label_d347b247-e90e-43a3-9d7b-004f14ae6873_SiteId">
    <vt:lpwstr>76e3921f-489b-4b7e-9547-9ea297add9b5</vt:lpwstr>
  </property>
  <property fmtid="{D5CDD505-2E9C-101B-9397-08002B2CF9AE}" pid="7" name="MSIP_Label_d347b247-e90e-43a3-9d7b-004f14ae6873_ActionId">
    <vt:lpwstr/>
  </property>
  <property fmtid="{D5CDD505-2E9C-101B-9397-08002B2CF9AE}" pid="8" name="MSIP_Label_d347b247-e90e-43a3-9d7b-004f14ae6873_ContentBits">
    <vt:lpwstr>0</vt:lpwstr>
  </property>
</Properties>
</file>